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ончарова_с\Desktop\приказ\"/>
    </mc:Choice>
  </mc:AlternateContent>
  <xr:revisionPtr revIDLastSave="0" documentId="13_ncr:1_{1A2F7B2B-3C9A-4E3B-93CA-D92E9B5D2B4D}" xr6:coauthVersionLast="45" xr6:coauthVersionMax="45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пример" sheetId="8" state="hidden" r:id="rId1"/>
    <sheet name="квартальный отчет Вариант 1" sheetId="4" state="hidden" r:id="rId2"/>
    <sheet name="проект Плана реализации" sheetId="21" r:id="rId3"/>
  </sheets>
  <externalReferences>
    <externalReference r:id="rId4"/>
    <externalReference r:id="rId5"/>
  </externalReferences>
  <definedNames>
    <definedName name="_xlnm._FilterDatabase" localSheetId="0" hidden="1">пример!$A$3:$O$16</definedName>
    <definedName name="_xlnm._FilterDatabase" localSheetId="2" hidden="1">'проект Плана реализации'!$A$11:$M$180</definedName>
    <definedName name="километр" localSheetId="1">#REF!</definedName>
    <definedName name="километр" localSheetId="0">#REF!</definedName>
    <definedName name="километр">#REF!</definedName>
    <definedName name="_xlnm.Print_Area" localSheetId="2">'проект Плана реализации'!$A$1:$N$180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60" i="21" l="1"/>
  <c r="M160" i="21"/>
  <c r="N171" i="21"/>
  <c r="M171" i="21"/>
  <c r="J171" i="21"/>
  <c r="J172" i="21"/>
  <c r="I171" i="21"/>
  <c r="I172" i="21"/>
  <c r="G171" i="21"/>
  <c r="G172" i="21"/>
  <c r="L160" i="21"/>
  <c r="J160" i="21"/>
  <c r="J159" i="21" s="1"/>
  <c r="I160" i="21"/>
  <c r="I159" i="21" s="1"/>
  <c r="G160" i="21"/>
  <c r="G159" i="21" s="1"/>
  <c r="N119" i="21"/>
  <c r="M119" i="21"/>
  <c r="J119" i="21"/>
  <c r="I119" i="21"/>
  <c r="L119" i="21"/>
  <c r="G119" i="21"/>
  <c r="N128" i="21"/>
  <c r="M128" i="21"/>
  <c r="L128" i="21"/>
  <c r="J128" i="21"/>
  <c r="I128" i="21"/>
  <c r="I118" i="21" s="1"/>
  <c r="I68" i="21"/>
  <c r="G68" i="21"/>
  <c r="N68" i="21"/>
  <c r="M68" i="21"/>
  <c r="L68" i="21"/>
  <c r="J69" i="21"/>
  <c r="I69" i="21"/>
  <c r="G69" i="21"/>
  <c r="L56" i="21"/>
  <c r="I56" i="21"/>
  <c r="G56" i="21"/>
  <c r="N56" i="21"/>
  <c r="M56" i="21"/>
  <c r="J56" i="21"/>
  <c r="G47" i="21" l="1"/>
  <c r="J48" i="21"/>
  <c r="I48" i="21"/>
  <c r="F48" i="21"/>
  <c r="G48" i="21"/>
  <c r="E48" i="21"/>
  <c r="E47" i="21"/>
  <c r="N23" i="21"/>
  <c r="M23" i="21"/>
  <c r="L23" i="21"/>
  <c r="K160" i="21" l="1"/>
  <c r="M159" i="21" l="1"/>
  <c r="L171" i="21"/>
  <c r="G128" i="21"/>
  <c r="G118" i="21" s="1"/>
  <c r="K128" i="21"/>
  <c r="K119" i="21"/>
  <c r="I47" i="21"/>
  <c r="J47" i="21"/>
  <c r="K56" i="21"/>
  <c r="K48" i="21"/>
  <c r="M48" i="21"/>
  <c r="N48" i="21"/>
  <c r="L48" i="21"/>
  <c r="L47" i="21" l="1"/>
  <c r="N47" i="21"/>
  <c r="M47" i="21"/>
  <c r="K47" i="21"/>
  <c r="G86" i="21" l="1"/>
  <c r="N179" i="21" l="1"/>
  <c r="N178" i="21" s="1"/>
  <c r="M179" i="21"/>
  <c r="L179" i="21"/>
  <c r="J179" i="21"/>
  <c r="I179" i="21" l="1"/>
  <c r="G179" i="21"/>
  <c r="N157" i="21"/>
  <c r="N156" i="21" s="1"/>
  <c r="N154" i="21"/>
  <c r="N153" i="21" s="1"/>
  <c r="N146" i="21"/>
  <c r="M146" i="21"/>
  <c r="L146" i="21"/>
  <c r="J145" i="21"/>
  <c r="I145" i="21"/>
  <c r="G145" i="21"/>
  <c r="J146" i="21"/>
  <c r="J144" i="21" s="1"/>
  <c r="I146" i="21"/>
  <c r="I144" i="21" s="1"/>
  <c r="G146" i="21"/>
  <c r="N151" i="21"/>
  <c r="N141" i="21"/>
  <c r="N139" i="21"/>
  <c r="J118" i="21"/>
  <c r="J136" i="21"/>
  <c r="I136" i="21"/>
  <c r="G136" i="21"/>
  <c r="N136" i="21"/>
  <c r="L114" i="21"/>
  <c r="N114" i="21"/>
  <c r="M114" i="21"/>
  <c r="N100" i="21"/>
  <c r="M100" i="21"/>
  <c r="L100" i="21"/>
  <c r="J100" i="21"/>
  <c r="J101" i="21"/>
  <c r="I100" i="21"/>
  <c r="I101" i="21"/>
  <c r="G100" i="21"/>
  <c r="G101" i="21"/>
  <c r="J94" i="21"/>
  <c r="J95" i="21"/>
  <c r="I94" i="21"/>
  <c r="I95" i="21"/>
  <c r="G94" i="21"/>
  <c r="G95" i="21"/>
  <c r="N94" i="21"/>
  <c r="M94" i="21"/>
  <c r="L94" i="21"/>
  <c r="N92" i="21"/>
  <c r="N90" i="21"/>
  <c r="N65" i="21"/>
  <c r="J68" i="21"/>
  <c r="L159" i="21" l="1"/>
  <c r="N159" i="21"/>
  <c r="N144" i="21"/>
  <c r="L117" i="21"/>
  <c r="M117" i="21"/>
  <c r="N138" i="21"/>
  <c r="N117" i="21"/>
  <c r="N113" i="21" s="1"/>
  <c r="N86" i="21"/>
  <c r="N64" i="21"/>
  <c r="N45" i="21" l="1"/>
  <c r="I17" i="21"/>
  <c r="I15" i="21" s="1"/>
  <c r="I13" i="21" s="1"/>
  <c r="N22" i="21" l="1"/>
  <c r="N17" i="21"/>
  <c r="N15" i="21" s="1"/>
  <c r="N20" i="21"/>
  <c r="N16" i="21" s="1"/>
  <c r="M17" i="21"/>
  <c r="L17" i="21"/>
  <c r="J17" i="21"/>
  <c r="G17" i="21"/>
  <c r="N13" i="21" l="1"/>
  <c r="K171" i="21"/>
  <c r="N12" i="21" l="1"/>
  <c r="G117" i="21"/>
  <c r="K179" i="21" l="1"/>
  <c r="M141" i="21" l="1"/>
  <c r="L141" i="21"/>
  <c r="K141" i="21"/>
  <c r="J141" i="21"/>
  <c r="I141" i="21"/>
  <c r="K114" i="21"/>
  <c r="J20" i="21"/>
  <c r="I20" i="21"/>
  <c r="G20" i="21"/>
  <c r="K68" i="21"/>
  <c r="G65" i="21"/>
  <c r="G64" i="21" s="1"/>
  <c r="I65" i="21"/>
  <c r="I64" i="21" s="1"/>
  <c r="J65" i="21"/>
  <c r="J64" i="21" s="1"/>
  <c r="K65" i="21"/>
  <c r="L65" i="21"/>
  <c r="M65" i="21"/>
  <c r="K23" i="21"/>
  <c r="J23" i="21"/>
  <c r="I23" i="21"/>
  <c r="G23" i="21"/>
  <c r="M64" i="21" l="1"/>
  <c r="K64" i="21"/>
  <c r="L64" i="21"/>
  <c r="K17" i="21" l="1"/>
  <c r="K117" i="21" l="1"/>
  <c r="K100" i="21" l="1"/>
  <c r="A102" i="21"/>
  <c r="B102" i="21"/>
  <c r="C102" i="21"/>
  <c r="D102" i="21"/>
  <c r="E102" i="21"/>
  <c r="F102" i="21"/>
  <c r="L136" i="21" l="1"/>
  <c r="L113" i="21" s="1"/>
  <c r="M136" i="21"/>
  <c r="K136" i="21"/>
  <c r="M113" i="21" l="1"/>
  <c r="K15" i="21"/>
  <c r="J114" i="21" l="1"/>
  <c r="I114" i="21"/>
  <c r="J15" i="21" l="1"/>
  <c r="J13" i="21" s="1"/>
  <c r="K146" i="21"/>
  <c r="A176" i="21" l="1"/>
  <c r="B176" i="21"/>
  <c r="C176" i="21"/>
  <c r="F176" i="21"/>
  <c r="A175" i="21"/>
  <c r="B175" i="21"/>
  <c r="C175" i="21"/>
  <c r="F175" i="21"/>
  <c r="M178" i="21" l="1"/>
  <c r="L178" i="21"/>
  <c r="K178" i="21"/>
  <c r="J178" i="21"/>
  <c r="I178" i="21"/>
  <c r="G178" i="21"/>
  <c r="M157" i="21"/>
  <c r="L157" i="21"/>
  <c r="K157" i="21"/>
  <c r="J157" i="21"/>
  <c r="I157" i="21"/>
  <c r="G157" i="21"/>
  <c r="M154" i="21"/>
  <c r="L154" i="21"/>
  <c r="K154" i="21"/>
  <c r="J154" i="21"/>
  <c r="I154" i="21"/>
  <c r="A154" i="21"/>
  <c r="B154" i="21"/>
  <c r="C154" i="21"/>
  <c r="D154" i="21"/>
  <c r="F154" i="21"/>
  <c r="G154" i="21"/>
  <c r="E155" i="21"/>
  <c r="F155" i="21"/>
  <c r="D130" i="21"/>
  <c r="A129" i="21"/>
  <c r="B129" i="21"/>
  <c r="C129" i="21"/>
  <c r="F129" i="21"/>
  <c r="I117" i="21"/>
  <c r="I113" i="21" s="1"/>
  <c r="J140" i="21" l="1"/>
  <c r="I139" i="21"/>
  <c r="I138" i="21" s="1"/>
  <c r="A112" i="21"/>
  <c r="B112" i="21"/>
  <c r="C112" i="21"/>
  <c r="D112" i="21"/>
  <c r="E112" i="21"/>
  <c r="F112" i="21"/>
  <c r="A111" i="21"/>
  <c r="B111" i="21"/>
  <c r="C111" i="21"/>
  <c r="D111" i="21"/>
  <c r="F111" i="21"/>
  <c r="A109" i="21"/>
  <c r="B109" i="21"/>
  <c r="C109" i="21"/>
  <c r="D109" i="21"/>
  <c r="E109" i="21"/>
  <c r="F109" i="21"/>
  <c r="A107" i="21"/>
  <c r="B107" i="21"/>
  <c r="C107" i="21"/>
  <c r="D107" i="21"/>
  <c r="E107" i="21"/>
  <c r="F107" i="21"/>
  <c r="A106" i="21"/>
  <c r="B106" i="21"/>
  <c r="C106" i="21"/>
  <c r="D106" i="21"/>
  <c r="E106" i="21"/>
  <c r="F106" i="21"/>
  <c r="A105" i="21"/>
  <c r="B105" i="21"/>
  <c r="C105" i="21"/>
  <c r="D105" i="21"/>
  <c r="E105" i="21"/>
  <c r="F105" i="21"/>
  <c r="A104" i="21"/>
  <c r="B104" i="21"/>
  <c r="C104" i="21"/>
  <c r="D104" i="21"/>
  <c r="E104" i="21"/>
  <c r="F104" i="21"/>
  <c r="A103" i="21"/>
  <c r="B103" i="21"/>
  <c r="C103" i="21"/>
  <c r="D103" i="21"/>
  <c r="E103" i="21"/>
  <c r="K94" i="21"/>
  <c r="K90" i="21"/>
  <c r="G45" i="21" l="1"/>
  <c r="G22" i="21" s="1"/>
  <c r="F92" i="21"/>
  <c r="K159" i="21" l="1"/>
  <c r="L92" i="21" l="1"/>
  <c r="E141" i="21" l="1"/>
  <c r="G141" i="21"/>
  <c r="M20" i="21"/>
  <c r="M16" i="21" s="1"/>
  <c r="L20" i="21"/>
  <c r="L16" i="21" s="1"/>
  <c r="K20" i="21"/>
  <c r="K16" i="21" s="1"/>
  <c r="K13" i="21" s="1"/>
  <c r="J153" i="21"/>
  <c r="I153" i="21"/>
  <c r="E158" i="21"/>
  <c r="M153" i="21"/>
  <c r="L153" i="21"/>
  <c r="K153" i="21"/>
  <c r="M151" i="21"/>
  <c r="M144" i="21" s="1"/>
  <c r="L151" i="21"/>
  <c r="L144" i="21" s="1"/>
  <c r="K151" i="21"/>
  <c r="I151" i="21"/>
  <c r="F152" i="21"/>
  <c r="G144" i="21"/>
  <c r="J139" i="21"/>
  <c r="J138" i="21" s="1"/>
  <c r="F141" i="21"/>
  <c r="M139" i="21"/>
  <c r="L139" i="21"/>
  <c r="K139" i="21"/>
  <c r="G139" i="21"/>
  <c r="F139" i="21"/>
  <c r="J45" i="21"/>
  <c r="J22" i="21" s="1"/>
  <c r="M92" i="21"/>
  <c r="K92" i="21"/>
  <c r="K86" i="21" s="1"/>
  <c r="J92" i="21"/>
  <c r="I92" i="21"/>
  <c r="G92" i="21"/>
  <c r="M90" i="21"/>
  <c r="L90" i="21"/>
  <c r="J90" i="21"/>
  <c r="I90" i="21"/>
  <c r="G90" i="21"/>
  <c r="M45" i="21"/>
  <c r="L45" i="21"/>
  <c r="K45" i="21"/>
  <c r="I45" i="21"/>
  <c r="I22" i="21" s="1"/>
  <c r="J16" i="21"/>
  <c r="J14" i="21" s="1"/>
  <c r="I16" i="21"/>
  <c r="I14" i="21" s="1"/>
  <c r="G16" i="21"/>
  <c r="G14" i="21" s="1"/>
  <c r="G15" i="21"/>
  <c r="G13" i="21" s="1"/>
  <c r="M15" i="21"/>
  <c r="L15" i="21"/>
  <c r="M156" i="21"/>
  <c r="L156" i="21"/>
  <c r="K156" i="21"/>
  <c r="J117" i="21"/>
  <c r="J113" i="21" s="1"/>
  <c r="G114" i="21"/>
  <c r="G113" i="21" s="1"/>
  <c r="M101" i="21"/>
  <c r="L101" i="21"/>
  <c r="G156" i="21"/>
  <c r="I86" i="21"/>
  <c r="J86" i="21"/>
  <c r="Q10" i="4"/>
  <c r="K5" i="8"/>
  <c r="M5" i="8"/>
  <c r="N5" i="8"/>
  <c r="O5" i="8"/>
  <c r="L6" i="8"/>
  <c r="L7" i="8"/>
  <c r="L8" i="8"/>
  <c r="L9" i="8"/>
  <c r="K10" i="8"/>
  <c r="M10" i="8"/>
  <c r="N10" i="8"/>
  <c r="O10" i="8"/>
  <c r="L11" i="8"/>
  <c r="L12" i="8"/>
  <c r="L13" i="8"/>
  <c r="L14" i="8"/>
  <c r="L15" i="8"/>
  <c r="L16" i="8"/>
  <c r="L17" i="8"/>
  <c r="L18" i="8"/>
  <c r="L22" i="21" l="1"/>
  <c r="M22" i="21"/>
  <c r="K144" i="21"/>
  <c r="L10" i="8"/>
  <c r="K113" i="21"/>
  <c r="L5" i="8"/>
  <c r="L138" i="21"/>
  <c r="M13" i="21"/>
  <c r="G138" i="21"/>
  <c r="L86" i="21"/>
  <c r="L13" i="21"/>
  <c r="M86" i="21"/>
  <c r="K138" i="21"/>
  <c r="M138" i="21"/>
  <c r="K22" i="21"/>
  <c r="L12" i="21" l="1"/>
  <c r="M12" i="21"/>
  <c r="K12" i="21"/>
</calcChain>
</file>

<file path=xl/sharedStrings.xml><?xml version="1.0" encoding="utf-8"?>
<sst xmlns="http://schemas.openxmlformats.org/spreadsheetml/2006/main" count="991" uniqueCount="324">
  <si>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</si>
  <si>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</si>
  <si>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</si>
  <si>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</si>
  <si>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</si>
  <si>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</si>
  <si>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</si>
  <si>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</si>
  <si>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</si>
  <si>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</si>
  <si>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</si>
  <si>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</si>
  <si>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</si>
  <si>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</si>
  <si>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</si>
  <si>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</si>
  <si>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</si>
  <si>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</si>
  <si>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</si>
  <si>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</si>
  <si>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</si>
  <si>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</si>
  <si>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</si>
  <si>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</si>
  <si>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</si>
  <si>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</si>
  <si>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</si>
  <si>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</si>
  <si>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</si>
  <si>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</si>
  <si>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</si>
  <si>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</si>
  <si>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</si>
  <si>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</si>
  <si>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</si>
  <si>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</si>
  <si>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</si>
  <si>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</si>
  <si>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</si>
  <si>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</si>
  <si>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</si>
  <si>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</si>
  <si>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</si>
  <si>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</si>
  <si>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</si>
  <si>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</si>
  <si>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</si>
  <si>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</si>
  <si>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</si>
  <si>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</si>
  <si>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</si>
  <si>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</si>
  <si>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</si>
  <si>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</si>
  <si>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</si>
  <si>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</si>
  <si>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</si>
  <si>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</si>
  <si>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</si>
  <si>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</si>
  <si>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</si>
  <si>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</si>
  <si>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</si>
  <si>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</si>
  <si>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</si>
  <si>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</si>
  <si>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</si>
  <si>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</si>
  <si>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</si>
  <si>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</si>
  <si>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</si>
  <si>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</si>
  <si>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</si>
  <si>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</si>
  <si>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</si>
  <si>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</si>
  <si>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</si>
  <si>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</si>
  <si>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</si>
  <si>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</si>
  <si>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</si>
  <si>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</si>
  <si>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</si>
  <si>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</si>
  <si>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</si>
  <si>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</si>
  <si>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</si>
  <si>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</si>
  <si>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</si>
  <si>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>03</t>
  </si>
  <si>
    <t>04</t>
  </si>
  <si>
    <t>06</t>
  </si>
  <si>
    <t>07</t>
  </si>
  <si>
    <t>08</t>
  </si>
  <si>
    <t>12</t>
  </si>
  <si>
    <t>Уплата имущественного и земельного налога за объекты благоустройства</t>
  </si>
  <si>
    <t>Организация озеленения территории города</t>
  </si>
  <si>
    <t>Организация освещения территории муниципального образования, включая архитектурную подсветку зданий, строений, сооружений</t>
  </si>
  <si>
    <t>Модернизация сетей наружного освещения</t>
  </si>
  <si>
    <t>Благоустройство территорий общего пользования</t>
  </si>
  <si>
    <t>Охрана окружающей среды на территории городского округа</t>
  </si>
  <si>
    <t>Обустройство контейнерных площадок</t>
  </si>
  <si>
    <t>Обустройство и содержание зон рекреаций и пляжей</t>
  </si>
  <si>
    <t>Площадь территорий общего пользования</t>
  </si>
  <si>
    <t>Количество объектов</t>
  </si>
  <si>
    <t>Количество светоточек</t>
  </si>
  <si>
    <t>Площадь общественных кладбищ</t>
  </si>
  <si>
    <t>Количество мероприятий</t>
  </si>
  <si>
    <t xml:space="preserve">Количество объектов  </t>
  </si>
  <si>
    <t>тыс.кв.м.</t>
  </si>
  <si>
    <t>тыс. кв.м</t>
  </si>
  <si>
    <t>ед.</t>
  </si>
  <si>
    <t>тыс. кв. м</t>
  </si>
  <si>
    <t>га</t>
  </si>
  <si>
    <t>05</t>
  </si>
  <si>
    <t>единиц</t>
  </si>
  <si>
    <t>КГХиС</t>
  </si>
  <si>
    <t>Количество благоустроенных общественных территорий</t>
  </si>
  <si>
    <t>Количество благоустроенных дворовых территорий</t>
  </si>
  <si>
    <t>Количество техники</t>
  </si>
  <si>
    <t>Организация стоков ливневых вод</t>
  </si>
  <si>
    <t>Протяженность системы водоотведения дренажных и поверхностных сточных вод</t>
  </si>
  <si>
    <t>Капитальные вложения в объекты муниципальной собственности в целях разработки проектной и рабочей документации</t>
  </si>
  <si>
    <t>Эксплуатация системы водоотведения дренажных и поверхностных сточных вод</t>
  </si>
  <si>
    <t>Протяженность системы водоотведения дренажных и поверхностных вод</t>
  </si>
  <si>
    <t>Изготовление геодезической и подеревной съемки, проверка сметной документации в ГАУКО "Центр проектных экспертиз" в целях подготовки проектной документации по объектам благоустройства дворовых территорий</t>
  </si>
  <si>
    <t>КМК</t>
  </si>
  <si>
    <t>Количество транспорта</t>
  </si>
  <si>
    <t>09</t>
  </si>
  <si>
    <t>Организация использования, охраны, защиты и воспроизводства городских лесов</t>
  </si>
  <si>
    <t>11</t>
  </si>
  <si>
    <t>КпСП</t>
  </si>
  <si>
    <t>Праздничное и тематическое оформление города</t>
  </si>
  <si>
    <t>Сумма финансового обеспечения по годам реализации, тыс. руб.</t>
  </si>
  <si>
    <t xml:space="preserve">Количество объектов </t>
  </si>
  <si>
    <t>Содержание зон рекреации и пляжей</t>
  </si>
  <si>
    <r>
      <t xml:space="preserve">Региональный проект </t>
    </r>
    <r>
      <rPr>
        <b/>
        <sz val="12"/>
        <rFont val="Calibri"/>
        <family val="2"/>
        <charset val="204"/>
      </rPr>
      <t>«</t>
    </r>
    <r>
      <rPr>
        <b/>
        <sz val="12"/>
        <rFont val="Times New Roman"/>
        <family val="1"/>
        <charset val="204"/>
      </rPr>
      <t>Формирование комфортной городской среды</t>
    </r>
    <r>
      <rPr>
        <b/>
        <sz val="12"/>
        <rFont val="Calibri"/>
        <family val="2"/>
        <charset val="204"/>
      </rPr>
      <t>»</t>
    </r>
  </si>
  <si>
    <t>МКУ "КСЗ"</t>
  </si>
  <si>
    <t>МБУ "Гидротехник"</t>
  </si>
  <si>
    <t>МБУ "Чистота"</t>
  </si>
  <si>
    <t>Текущее содержание сетей наружного освещения</t>
  </si>
  <si>
    <t>МБУ "Городские леса"</t>
  </si>
  <si>
    <t>МБУ "УКС"</t>
  </si>
  <si>
    <t>тыс. куб.м</t>
  </si>
  <si>
    <t>Содержание городских парков</t>
  </si>
  <si>
    <t xml:space="preserve">Возмещение ущерба, причиненного окружающей среде </t>
  </si>
  <si>
    <t>Количество мальков</t>
  </si>
  <si>
    <t>тыс. шт.</t>
  </si>
  <si>
    <t>ПЛАН</t>
  </si>
  <si>
    <r>
      <t xml:space="preserve"> реализации муниципальной программы </t>
    </r>
    <r>
      <rPr>
        <sz val="14"/>
        <color indexed="8"/>
        <rFont val="Calibri"/>
        <family val="2"/>
        <charset val="204"/>
      </rPr>
      <t>«</t>
    </r>
    <r>
      <rPr>
        <sz val="14"/>
        <color indexed="8"/>
        <rFont val="Times New Roman"/>
        <family val="1"/>
        <charset val="204"/>
      </rPr>
      <t xml:space="preserve">Формирование современной городской среды городского округа </t>
    </r>
    <r>
      <rPr>
        <sz val="14"/>
        <color indexed="8"/>
        <rFont val="Calibri"/>
        <family val="2"/>
        <charset val="204"/>
      </rPr>
      <t>«</t>
    </r>
    <r>
      <rPr>
        <sz val="14"/>
        <color indexed="8"/>
        <rFont val="Times New Roman"/>
        <family val="1"/>
        <charset val="204"/>
      </rPr>
      <t>Город Калининград</t>
    </r>
    <r>
      <rPr>
        <sz val="14"/>
        <color indexed="8"/>
        <rFont val="Calibri"/>
        <family val="2"/>
        <charset val="204"/>
      </rPr>
      <t>»</t>
    </r>
    <r>
      <rPr>
        <sz val="14"/>
        <color indexed="8"/>
        <rFont val="Times New Roman"/>
        <family val="1"/>
        <charset val="204"/>
      </rPr>
      <t xml:space="preserve"> </t>
    </r>
  </si>
  <si>
    <t>Исполнитель мероприятия муниципальной программы</t>
  </si>
  <si>
    <t>Код   основного мероприятия муниципаль-       ной программы</t>
  </si>
  <si>
    <t>Основное мероприятие муниципальной программы / направление расходов / мероприятие муниципальной программы</t>
  </si>
  <si>
    <t>Показатели выполнения основного мероприятия муниципальной программы/ направления расходов / мерпоприятия муниципальной программы</t>
  </si>
  <si>
    <t>2024 год</t>
  </si>
  <si>
    <t>2025 год</t>
  </si>
  <si>
    <t xml:space="preserve">Плановое значение </t>
  </si>
  <si>
    <t>Количество</t>
  </si>
  <si>
    <t>Всего по программе</t>
  </si>
  <si>
    <t>Благоустройство дворовых территорий</t>
  </si>
  <si>
    <t>Разработка проектной документации</t>
  </si>
  <si>
    <t>85131</t>
  </si>
  <si>
    <t>85321</t>
  </si>
  <si>
    <t>Благоустройство общественных территорий</t>
  </si>
  <si>
    <t>Количество высаженных зеленых насаждений</t>
  </si>
  <si>
    <t>85512</t>
  </si>
  <si>
    <t>85311</t>
  </si>
  <si>
    <t xml:space="preserve"> Перемещение, хранение и утилизация брошенных транспортных средств</t>
  </si>
  <si>
    <t>Содержание территории общественных  кладбищ</t>
  </si>
  <si>
    <t>тыс.кв.м</t>
  </si>
  <si>
    <t>Площадь обустройства мест захоронений</t>
  </si>
  <si>
    <t>Содержание рекультивированного земельного участка (полигон ТБО в г. Калининграде (Балтийское шоссе))</t>
  </si>
  <si>
    <t>Количество благоустроенных общественных   территорий</t>
  </si>
  <si>
    <t>Количество благоустроенных дворовых  территорий</t>
  </si>
  <si>
    <t>Реализация программ формирования современной городской среды</t>
  </si>
  <si>
    <t>Отведение ливневых вод с территорий общего пользования</t>
  </si>
  <si>
    <t>85511</t>
  </si>
  <si>
    <t>Материально-техническое обеспечение учреждений, осуществляющих организацию ливневых стоков</t>
  </si>
  <si>
    <t>Объем сточных вод</t>
  </si>
  <si>
    <t>Комплект 
документации</t>
  </si>
  <si>
    <t>ед</t>
  </si>
  <si>
    <t>Содержание территории 
общественных  кладбищ</t>
  </si>
  <si>
    <t>Обустройство мест массового отдыха</t>
  </si>
  <si>
    <t>Комплект проектной документации</t>
  </si>
  <si>
    <t>Капитальный ремонт сетей наружного освещения</t>
  </si>
  <si>
    <t>Содержание территории пляжа "Мечта"</t>
  </si>
  <si>
    <t>Искусственное воспроизводство молоди сига в Куршском заливе</t>
  </si>
  <si>
    <t>Прием поверхностных сточных вод</t>
  </si>
  <si>
    <t>Комплект документации</t>
  </si>
  <si>
    <t>Площадь городских лесов</t>
  </si>
  <si>
    <t>Количество техники и оборудования</t>
  </si>
  <si>
    <t>Площадь территории</t>
  </si>
  <si>
    <t>Ремонт и содержание детских площадок</t>
  </si>
  <si>
    <t>Обслуживание контейнеров с устройствами для хранения специальных гигиенических наборов для сбора экскрементов собак</t>
  </si>
  <si>
    <t>Количество урн</t>
  </si>
  <si>
    <t>Уборка и санитарное содержание территорий общего пользования</t>
  </si>
  <si>
    <t>Уборка городских территорий</t>
  </si>
  <si>
    <t>Закупка техники и оборудования</t>
  </si>
  <si>
    <t>Подготовка документации в отношении выявленных бесхозяйных объектов</t>
  </si>
  <si>
    <t>Оформление решения о предоставлении водного объекта в пользование</t>
  </si>
  <si>
    <t>45557</t>
  </si>
  <si>
    <t>Реконструкция участка сети дождевой канализации диаметром 700 мм с устройством очистных сооружений по ул. Колхозной в г. Калининграде</t>
  </si>
  <si>
    <t>45559</t>
  </si>
  <si>
    <t>Реконструкция участка сети дождевой канализации диаметром 600 мм с устройством очистных сооружений по ул. Льва Толстого в г. Калининграде</t>
  </si>
  <si>
    <t>Проведение работ по благоустройству территории общего пользования</t>
  </si>
  <si>
    <t xml:space="preserve">МКУ "КСЗ"  </t>
  </si>
  <si>
    <t>0</t>
  </si>
  <si>
    <t>Комплект проектной 
документации</t>
  </si>
  <si>
    <t xml:space="preserve">Благоустройство общественных территорий 
(объекты определяются по итогам рейтингового голосования ежегодно)                                           </t>
  </si>
  <si>
    <t>Субсидии некоммерческой организации Благотворительному Фонду «Благоустройство и Взаимопомощь» на реализацию инвестиционных проектов, одобренных на Совете по улучшению инвестиционного климата Калининградской области</t>
  </si>
  <si>
    <t>85332</t>
  </si>
  <si>
    <t>Обустройство детской игровой площадки по ул. Окской</t>
  </si>
  <si>
    <t>8</t>
  </si>
  <si>
    <t>Изготовление геодезической и подеревной съемки для подготовки проектной документации по объектам благоустройства, проверка сметной документации в ГАУ КО "Центр проектных экспертиз", оплата техприсоединения к сетям</t>
  </si>
  <si>
    <t>Строительство пешеходного моста через реку Новая Преголя в районе ул.В. Гюго                   в г. Калининграде</t>
  </si>
  <si>
    <t xml:space="preserve">Обустройство вазон-лавок по ул. Проф. Баранова </t>
  </si>
  <si>
    <t>Разработка проектно-сметной документации по объекту "обустройство детской площадки в районе дома №12 по ул. Окской в городе Калининграде"</t>
  </si>
  <si>
    <t>Выполнение инженерных изысканий, разработка проектно-сметной документации по объекту: «Обустройство общественного кладбища (размещение мест погребения) на земельном участке, расположенном по адресу Калининградская область, Гурьевский район, пос. Медведевка, для нужд городского округа «Город Калининград»</t>
  </si>
  <si>
    <t xml:space="preserve">Содержание общественных туалетов </t>
  </si>
  <si>
    <t>Оказание услуг по обслуживанию оборудования с сопровождением на светомузыкальном фонтане в целях вопроизведения изображений на веерном водном экране</t>
  </si>
  <si>
    <t>Количество проб</t>
  </si>
  <si>
    <t xml:space="preserve">Работы по подбору материалов и изготовлению инженерно-топографического плана М 1:500 в бумажном и электронном виде по объектам </t>
  </si>
  <si>
    <t>Разработка проектно-сметной документации по благоустройству территории, прилегающей к бастиону "Обертайх"  (ул. Литовский вал)</t>
  </si>
  <si>
    <t>2026 год</t>
  </si>
  <si>
    <t>Содержание и ремонт элементов благоустройства (МАФ)</t>
  </si>
  <si>
    <t>Декабрь 2024</t>
  </si>
  <si>
    <t>Установка и обслуживание биотуалетных кабин на территории общего пользования, а также на период массовых мероприятий</t>
  </si>
  <si>
    <t>Приведение в нормативное состояние КНС (ул. Ген. Павлова - ул. Октябрьская, 57)</t>
  </si>
  <si>
    <t>Сентябрь 2024</t>
  </si>
  <si>
    <t>Организация мест захоронений на кладбище в пос. Медведевка  Гурьевского района</t>
  </si>
  <si>
    <t>Осуществление мероприятий по содержанию земельных участков</t>
  </si>
  <si>
    <t>Площадь территории окашивания</t>
  </si>
  <si>
    <t xml:space="preserve">Обустройство пожарных разрывов путем окоса </t>
  </si>
  <si>
    <t>Количествоо объектов</t>
  </si>
  <si>
    <t>Изготовление топографических и дендрокарт парков</t>
  </si>
  <si>
    <t>Лесопатологическое обследование территорий парков</t>
  </si>
  <si>
    <t>9</t>
  </si>
  <si>
    <t>Организация мест (площадок) для накопления твердых коммунальных отходов</t>
  </si>
  <si>
    <t xml:space="preserve">Содержание городских территорий </t>
  </si>
  <si>
    <t>Благоустройство городских территорий</t>
  </si>
  <si>
    <t>на 2024 г. и плановый период 2025-2026 гг.</t>
  </si>
  <si>
    <t>Ремонт территории общего пользования, прилегающей к пруду Нижнему</t>
  </si>
  <si>
    <t>Обустройство линии электропередач в районе пляжа "Мечта"</t>
  </si>
  <si>
    <t>Приобретение и установка  урн, скамеек, МАФ</t>
  </si>
  <si>
    <t>Содержание и ремонт информационных щитов</t>
  </si>
  <si>
    <t>Ремонт въездных знаков</t>
  </si>
  <si>
    <t>Нанесение разметки в скверах, городских набережных и набережных озер</t>
  </si>
  <si>
    <t>Содержание зеленых насаждений, расположенных на территориях общего пользования</t>
  </si>
  <si>
    <t>Лечение деревьев</t>
  </si>
  <si>
    <t>Количество зеленых насаждений</t>
  </si>
  <si>
    <t>Содержание цветников</t>
  </si>
  <si>
    <t>Площадь цветников</t>
  </si>
  <si>
    <t>Озеленение территорий городского округа</t>
  </si>
  <si>
    <t>Посадка и уход за зелеными насаждениями</t>
  </si>
  <si>
    <t>Посадка и уход за кустарником (сирень)</t>
  </si>
  <si>
    <t>Реализация проектов компенсационного озеленения в рамках соглашений, подписанных с ГКУ КО "Управление дорожного хозяйства Калининградской области"</t>
  </si>
  <si>
    <t>Содержание зеленых насаждений, компенсационное озеление</t>
  </si>
  <si>
    <t>Разработка проектов компенсационного озеленения (174  шт.)</t>
  </si>
  <si>
    <t>Количество проектов</t>
  </si>
  <si>
    <t xml:space="preserve">Проектирование плавающих фонтанов оз. Зимнее, оз. Летнее </t>
  </si>
  <si>
    <t>Капитальный ремонт сети наружного освещения с установкой устройств управления светильником ("Гелиос" NEMA) [735 шт]</t>
  </si>
  <si>
    <t>Освещение "Домик смотрителя"</t>
  </si>
  <si>
    <t>Количество питательных пунктов</t>
  </si>
  <si>
    <t>Устройство архитектурно-художественной подсветки на территории, прилегающей к Муниципальному автономному учреждению культуры города Калининграда «Концертно-театральный комплекс «Дом искусств»</t>
  </si>
  <si>
    <t>Проверка проектно-сметной документации в центре проектных экспертиз</t>
  </si>
  <si>
    <t>Аккарицидная обработка и дератизация пляжей</t>
  </si>
  <si>
    <t>Работы по вывозу бетонных конструкций с территории оз. Шенфлиз</t>
  </si>
  <si>
    <t>Лабораторные исследования измерения и проведение санитарно-эпидемиологической экспертизы озера Шенфлиз, Голубого озера, озера Пелавское, озеро Карповское</t>
  </si>
  <si>
    <t>Проектирование объектов наружного освещения; технологическое присоединение</t>
  </si>
  <si>
    <t>Устройство архитектурно-художественной подсветки Общественных территорий в районе Высокого моста и строения по адресу: г. Калининград, ул. Багратиона,4</t>
  </si>
  <si>
    <t>Технологическое присоединение для электроснабжения объектов, услуги по восстановлению (переоформлению) документов о технологическом присоединении: Адмирала Трибуца</t>
  </si>
  <si>
    <t>т</t>
  </si>
  <si>
    <t>Объем песка</t>
  </si>
  <si>
    <t>Проведение лабораторных исследований для организации контроля качества воды из родника (наб. Ген. Карбышева)</t>
  </si>
  <si>
    <t>Площадь зеленых насаждений</t>
  </si>
  <si>
    <t>Высадка в открытый грунт саженцев хвойных пород, приобретенных в 2023 году</t>
  </si>
  <si>
    <t>Уход за зелеными насаждениями</t>
  </si>
  <si>
    <t>Уход за хвойными деревьями</t>
  </si>
  <si>
    <t>Уход за кустами сирени</t>
  </si>
  <si>
    <t>Посадка цветников</t>
  </si>
  <si>
    <t xml:space="preserve">Капитальный ремонт сети наружного освещения и подземных коммуникаций по ул.Красная (на участке от пр.Мира до ул.Маршала Борзова) </t>
  </si>
  <si>
    <t>Капитальный ремонт наружного освещения по ул. Алданской в мкр. А. Космодемьянского</t>
  </si>
  <si>
    <t xml:space="preserve">Капитальный ремонт сетей наружного освещения разворотной площадки и парковки, примыкающей к спортивному комплексу «Янтарный» </t>
  </si>
  <si>
    <t xml:space="preserve">Капитальный ремонт системы управления наружного освещения городского округа "Город Калининград" с модернизацией исполнительных и питательных пунктов сетей наружного освещения </t>
  </si>
  <si>
    <t xml:space="preserve">Капитальный ремонт сетей архитектурной подсветки второго эстакадного моста по Аллее Чемпионов </t>
  </si>
  <si>
    <t xml:space="preserve">Количество устройств </t>
  </si>
  <si>
    <t>тыс.пог.м</t>
  </si>
  <si>
    <t xml:space="preserve">Благоустройство территорий отдельно стоящих многоквартирных домов  (перечень объектов утвержден приказом комитета городского хозяйства и строительства № п-КГХиС-53 от 19.02.2024)                                 </t>
  </si>
  <si>
    <t>Обустройство площадки для дрессировки и выгула собак по ул. Фортовая дорога</t>
  </si>
  <si>
    <t xml:space="preserve">Бллагоустройство сквера Достоевского ЗУ КН 39:15:121556:69 </t>
  </si>
  <si>
    <t xml:space="preserve">Бллагоустройство скверов и зеленых зон </t>
  </si>
  <si>
    <t>Содержание и обустройство территорий общественных кладбищ городского округа "Город Калининград"</t>
  </si>
  <si>
    <t>Обустройство территорий общественных кладбищ</t>
  </si>
  <si>
    <t>Площадь обработки</t>
  </si>
  <si>
    <t>Масса вывезенных конструкций</t>
  </si>
  <si>
    <t xml:space="preserve">Обустройство мест меассового отдыха </t>
  </si>
  <si>
    <t xml:space="preserve">Завоз песка на места массового отдыха на водных объектах </t>
  </si>
  <si>
    <t xml:space="preserve">Монтаж, демонтаж  адаптивного пляжа, кабин для переодевания на территориях мест массового отдыха населения на водных объектах </t>
  </si>
  <si>
    <t xml:space="preserve">Очистка водной глади от тростника, камыша на водных объектах города </t>
  </si>
  <si>
    <t>кв.м</t>
  </si>
  <si>
    <t>куб.м</t>
  </si>
  <si>
    <t>Приложение                                                            к приказу комитета городского хозяйства и строительства                                     от ___.02.2024 № п-КГХиС-___</t>
  </si>
  <si>
    <t xml:space="preserve">Благоустройство дворовых территорий                                            (перечень объектов утвержден приказом комитета городского хозяйства и строительства № п-КГХиС-1 от 10.01.2024)                                 </t>
  </si>
  <si>
    <t>Содержание городских фонтанов, в т.ч. оплата электроэнергии и водоснабжения, установка фонтанного оборудования</t>
  </si>
  <si>
    <t>Ремонт пешеходных дорожек по ул. Д. Донского</t>
  </si>
  <si>
    <t xml:space="preserve">Содержание земельного участка по ул. Согласия </t>
  </si>
  <si>
    <t xml:space="preserve">Демонтаж  и монтаж памятного знака в честь 750-летия Калининградской области "Роза ветров" </t>
  </si>
  <si>
    <t xml:space="preserve">Замена ливневых лотков с решетками по наб. Ген. Карбышева </t>
  </si>
  <si>
    <t xml:space="preserve">Ремонт лестничного спуска по ул. Харьковской </t>
  </si>
  <si>
    <t>Проектно-изыскательские работы по устройству сети электроснабжения объекта в районе д. 5,7 по ул. Батальная с началом на земельном участке с кадастровым номером 39:15:150820:3 и окончанием в районе озера Зимнего в г. Калининграде</t>
  </si>
  <si>
    <t xml:space="preserve">Проектно-изыскательские работы по устройству сети электроснабжения объекта в районе д. 16-22 по ул. Летняя на земельном участке с кадастровым номером 39:15:000000:3786 </t>
  </si>
  <si>
    <t xml:space="preserve">Благоустройство территории, прилегающей к Дому искусств, авторский надзор за выполнением работ, работы по облицовке фундамента </t>
  </si>
  <si>
    <t xml:space="preserve">Обустройство смотровой площадки (фотозоны) с обустройством подходов (ор-р ул. Багратиона д. 24) </t>
  </si>
  <si>
    <t>Благоустройство сквера по ул. Флотской</t>
  </si>
  <si>
    <t xml:space="preserve">Благоустройство детской игровой  площадки в границах ул. Баумана-Можайская-Заводская </t>
  </si>
  <si>
    <t>Разработка проектно-сметной документации по объекту: «Обустройство площадки для дрессировки собак по ул. Фортовая дорога в г. Калининграде»</t>
  </si>
  <si>
    <t xml:space="preserve">Обследование строительных конструкций существующих берегоукрепительных сооружений набережной Адмирала Трибуца реки Новая Преголя в г. Калининграде на участке от Второго эстакадного моста до ул. Литовский вал протяженностью 1450 метров (I, II, III, IV, V этапы) </t>
  </si>
  <si>
    <t xml:space="preserve">Ремонт инженерных сетей трубопровода, расположенных по адресу ул. Правая Набережная, 25-25а </t>
  </si>
  <si>
    <t xml:space="preserve">Содержание и техническое обслуживание инженерных сетей и оборудования по ул. Правая Набережная, 25-25а </t>
  </si>
  <si>
    <t>Дополнительное содержание территорий мест массового отдыха населения на водных объектах города</t>
  </si>
  <si>
    <t>Услуги по предоставлению, установке и обслуживанию мобильных биотуалетных кабин на период массовых мероприятий, в зоне массового отдыха на озере Верхнем, озере Поплавок, озере Летнее, набережной Адмирала Трибуца, Парадной набережной, в сквере 70-летия Калининградской области, на бульваре по ул. Соммера - ул. Рокоссовского, в местах отдыха на водных объектах городского округа "Город Калининград"</t>
  </si>
  <si>
    <t>Оплата электроэнергии</t>
  </si>
  <si>
    <t xml:space="preserve">Благоустройство территорий парка им. Ю. Гагарина, расположенного по адресу: г. Калининград,  ул. Киевская, 134 (детская площадка)                                     </t>
  </si>
  <si>
    <t xml:space="preserve">Благоустройство территории парка им. Ю. Гагарина, расположенного по адресу: г. Калининград,  ул. Киевская, 134 (детская площадка)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</si>
</sst>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(* #,##0.00_);_(* \(#,##0.00\);_(* &quot;-&quot;??_);_(@_)"/>
    <numFmt numFmtId="166" formatCode="[$-419]mmmm\ yyyy;@"/>
    <numFmt numFmtId="167" formatCode="0.0"/>
    <numFmt numFmtId="168" formatCode="#,##0.0"/>
  </numFmts>
  <fonts count="4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name val="Calibri"/>
      <family val="2"/>
      <charset val="204"/>
    </font>
    <font>
      <b/>
      <sz val="2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theme="1" tint="4.9989318521683403E-2"/>
      <name val="Times New Roman"/>
      <family val="1"/>
      <charset val="204"/>
    </font>
    <font>
      <sz val="13"/>
      <color theme="1" tint="4.9989318521683403E-2"/>
      <name val="Times New Roman"/>
      <family val="1"/>
      <charset val="204"/>
    </font>
    <font>
      <sz val="13"/>
      <color indexed="17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0" fillId="0" borderId="0"/>
    <xf numFmtId="0" fontId="1" fillId="0" borderId="0"/>
  </cellStyleXfs>
  <cellXfs count="17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0" xfId="0" applyFont="1"/>
    <xf numFmtId="166" fontId="2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 shrinkToFi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6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>
      <alignment horizontal="left" vertical="center" wrapText="1"/>
    </xf>
    <xf numFmtId="0" fontId="6" fillId="0" borderId="0" xfId="0" applyFont="1"/>
    <xf numFmtId="0" fontId="17" fillId="0" borderId="0" xfId="0" applyFont="1"/>
    <xf numFmtId="0" fontId="16" fillId="0" borderId="0" xfId="0" applyFont="1"/>
    <xf numFmtId="0" fontId="26" fillId="0" borderId="0" xfId="0" applyFont="1"/>
    <xf numFmtId="0" fontId="28" fillId="0" borderId="0" xfId="0" applyFont="1"/>
    <xf numFmtId="49" fontId="17" fillId="0" borderId="0" xfId="0" applyNumberFormat="1" applyFont="1"/>
    <xf numFmtId="0" fontId="17" fillId="0" borderId="3" xfId="0" applyFont="1" applyBorder="1"/>
    <xf numFmtId="0" fontId="17" fillId="0" borderId="4" xfId="0" applyFont="1" applyBorder="1"/>
    <xf numFmtId="49" fontId="17" fillId="0" borderId="0" xfId="0" applyNumberFormat="1" applyFont="1" applyAlignment="1">
      <alignment horizontal="center" vertical="center" wrapText="1"/>
    </xf>
    <xf numFmtId="4" fontId="39" fillId="0" borderId="0" xfId="0" applyNumberFormat="1" applyFont="1"/>
    <xf numFmtId="4" fontId="39" fillId="0" borderId="1" xfId="0" applyNumberFormat="1" applyFont="1" applyBorder="1"/>
    <xf numFmtId="166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" fontId="6" fillId="0" borderId="1" xfId="13" applyNumberFormat="1" applyFont="1" applyFill="1" applyBorder="1" applyAlignment="1">
      <alignment horizontal="center" vertical="center" wrapText="1"/>
    </xf>
    <xf numFmtId="166" fontId="6" fillId="0" borderId="1" xfId="13" applyNumberFormat="1" applyFont="1" applyFill="1" applyBorder="1" applyAlignment="1">
      <alignment horizontal="center" vertical="center" wrapText="1"/>
    </xf>
    <xf numFmtId="167" fontId="6" fillId="0" borderId="1" xfId="13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1" fontId="29" fillId="0" borderId="1" xfId="13" applyNumberFormat="1" applyFont="1" applyFill="1" applyBorder="1" applyAlignment="1">
      <alignment horizontal="center" vertical="center" wrapText="1"/>
    </xf>
    <xf numFmtId="167" fontId="29" fillId="0" borderId="1" xfId="0" applyNumberFormat="1" applyFont="1" applyFill="1" applyBorder="1" applyAlignment="1">
      <alignment horizontal="center" vertical="center" wrapText="1"/>
    </xf>
    <xf numFmtId="1" fontId="29" fillId="0" borderId="1" xfId="0" applyNumberFormat="1" applyFont="1" applyFill="1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49" fontId="17" fillId="0" borderId="0" xfId="0" applyNumberFormat="1" applyFont="1" applyFill="1"/>
    <xf numFmtId="0" fontId="0" fillId="0" borderId="0" xfId="0" applyFill="1"/>
    <xf numFmtId="0" fontId="10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/>
    <xf numFmtId="49" fontId="6" fillId="0" borderId="0" xfId="0" applyNumberFormat="1" applyFont="1" applyFill="1" applyAlignment="1">
      <alignment horizontal="center" vertical="center" wrapText="1"/>
    </xf>
    <xf numFmtId="4" fontId="3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4" fontId="3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3" fontId="3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4" fontId="38" fillId="0" borderId="1" xfId="0" applyNumberFormat="1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0" fontId="8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1" fontId="8" fillId="4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4" fontId="34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4" fontId="36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" fontId="30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 shrinkToFit="1"/>
    </xf>
    <xf numFmtId="3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3" fontId="34" fillId="4" borderId="1" xfId="0" applyNumberFormat="1" applyFont="1" applyFill="1" applyBorder="1" applyAlignment="1">
      <alignment horizontal="center" vertical="center" wrapText="1"/>
    </xf>
    <xf numFmtId="4" fontId="37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27" fillId="4" borderId="1" xfId="0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center" vertical="center" wrapText="1"/>
    </xf>
    <xf numFmtId="3" fontId="36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2" fontId="34" fillId="4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8" fontId="3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3" fontId="34" fillId="0" borderId="1" xfId="0" applyNumberFormat="1" applyFont="1" applyFill="1" applyBorder="1" applyAlignment="1">
      <alignment horizontal="center" vertical="center" wrapText="1"/>
    </xf>
    <xf numFmtId="0" fontId="31" fillId="0" borderId="1" xfId="7" applyFont="1" applyFill="1" applyBorder="1" applyAlignment="1">
      <alignment horizontal="center" vertical="center" wrapText="1"/>
    </xf>
    <xf numFmtId="1" fontId="31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" fontId="34" fillId="4" borderId="1" xfId="0" applyNumberFormat="1" applyFont="1" applyFill="1" applyBorder="1" applyAlignment="1">
      <alignment horizontal="center" vertical="center" wrapText="1"/>
    </xf>
    <xf numFmtId="4" fontId="36" fillId="0" borderId="1" xfId="0" applyNumberFormat="1" applyFont="1" applyFill="1" applyBorder="1" applyAlignment="1">
      <alignment horizontal="center" vertical="center" wrapText="1"/>
    </xf>
    <xf numFmtId="4" fontId="37" fillId="4" borderId="1" xfId="0" applyNumberFormat="1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3" fillId="4" borderId="1" xfId="0" applyFont="1" applyFill="1" applyBorder="1"/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9" fontId="24" fillId="4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 vertical="center"/>
    </xf>
  </cellXfs>
  <cellStyles count="1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6" xfId="5" xr:uid="{00000000-0005-0000-0000-000005000000}"/>
    <cellStyle name="Обычный 6 2" xfId="6" xr:uid="{00000000-0005-0000-0000-000006000000}"/>
    <cellStyle name="Обычный 7" xfId="10" xr:uid="{00000000-0005-0000-0000-000007000000}"/>
    <cellStyle name="Обычный 7 2" xfId="12" xr:uid="{00000000-0005-0000-0000-000008000000}"/>
    <cellStyle name="Обычный 8" xfId="13" xr:uid="{00000000-0005-0000-0000-000009000000}"/>
    <cellStyle name="Обычный_Коммуналка0109" xfId="7" xr:uid="{00000000-0005-0000-0000-00000A000000}"/>
    <cellStyle name="Финансовый 2" xfId="8" xr:uid="{00000000-0005-0000-0000-00000B000000}"/>
    <cellStyle name="Финансовый 2 2" xfId="9" xr:uid="{00000000-0005-0000-0000-00000C000000}"/>
    <cellStyle name="Финансовый 2 3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obmen\Users\&#1043;&#1086;&#1085;&#1095;&#1072;&#1088;&#1086;&#1074;&#1072;_&#1089;\Desktop\2%20&#1082;&#1074;.%202023\&#1086;&#1090;&#1095;&#1077;&#1090;%20&#1074;%20&#1050;&#1043;&#1056;&#1080;&#1062;,%2013.07.2023\(04)&#1060;&#1050;&#1043;&#1057;,%20&#1086;&#1090;&#1095;&#1077;&#1090;%20&#1079;&#1072;%202%20&#1082;&#1074;.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Econ\Users\&#1043;&#1086;&#1085;&#1095;&#1072;&#1088;&#1086;&#1074;&#1072;_&#1089;\Desktop\2%20&#1082;&#1074;.%202023\&#1086;&#1090;&#1095;&#1077;&#1090;%20&#1074;%20&#1050;&#1043;&#1056;&#1080;&#1062;,%2013.07.2023\&#1054;&#1090;&#1095;&#1077;&#1090;_04&#1052;&#1055;_&#1060;&#1057;&#1043;&#1057;_2%20&#1082;&#1074;.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</sheetNames>
    <sheetDataSet>
      <sheetData sheetId="0" refreshError="1">
        <row r="322">
          <cell r="A322" t="str">
            <v>05</v>
          </cell>
        </row>
        <row r="326">
          <cell r="A326" t="str">
            <v>05</v>
          </cell>
          <cell r="B326">
            <v>45551</v>
          </cell>
          <cell r="C326" t="str">
            <v>МБУ "УКС"</v>
          </cell>
          <cell r="D326" t="str">
            <v>Реконструкция участка сети дождевой канализации диаметром 400 мм с устройством очистных сооружений по ул. Льва Толстого в г. Калининграде</v>
          </cell>
          <cell r="E326" t="str">
            <v>Комплект документации</v>
          </cell>
          <cell r="F326" t="str">
            <v>ед.</v>
          </cell>
        </row>
        <row r="330">
          <cell r="A330" t="str">
            <v>05</v>
          </cell>
          <cell r="B330">
            <v>45552</v>
          </cell>
          <cell r="C330" t="str">
            <v>МБУ "УКС"</v>
          </cell>
          <cell r="D330" t="str">
            <v>Реконструкция участка сети дождевой канализации диаметром 550 мм с устройством очистных сооружений по ул. Тельмана в г. Калининград</v>
          </cell>
          <cell r="E330" t="str">
            <v>Комплект документации</v>
          </cell>
        </row>
        <row r="334">
          <cell r="A334" t="str">
            <v>05</v>
          </cell>
          <cell r="B334">
            <v>45553</v>
          </cell>
          <cell r="C334" t="str">
            <v>МБУ "УКС"</v>
          </cell>
          <cell r="D334" t="str">
            <v>Реконструкция участка сети дождевой канализации диаметром 1600 мм с устройством очистных сооружений в районе ботанического сада в г. Калининграде</v>
          </cell>
          <cell r="E334" t="str">
            <v>Комплект документации</v>
          </cell>
          <cell r="F334" t="str">
            <v>ед.</v>
          </cell>
        </row>
        <row r="338">
          <cell r="A338" t="str">
            <v>05</v>
          </cell>
          <cell r="B338">
            <v>45554</v>
          </cell>
          <cell r="C338" t="str">
            <v>МБУ "УКС"</v>
          </cell>
          <cell r="D338" t="str">
            <v>Реконструкция участка сети дождевой канализации с устройством очистных сооружений по ул. Тургенева, ул. Герцена в г. Калининграде</v>
          </cell>
          <cell r="E338" t="str">
            <v>Комплект документации</v>
          </cell>
          <cell r="F338" t="str">
            <v>ед.</v>
          </cell>
        </row>
        <row r="342">
          <cell r="A342" t="str">
            <v>05</v>
          </cell>
          <cell r="B342">
            <v>45555</v>
          </cell>
          <cell r="C342" t="str">
            <v>МБУ "УКС"</v>
          </cell>
          <cell r="D342" t="str">
            <v>Реконструкция участка сети дождевой канализации диаметром 750 мм с устройством очистных сооружений по ул. Герцена в г. Калининграде</v>
          </cell>
          <cell r="E342" t="str">
            <v>Комплект документации</v>
          </cell>
          <cell r="F342" t="str">
            <v>ед.</v>
          </cell>
        </row>
        <row r="346">
          <cell r="A346" t="str">
            <v>05</v>
          </cell>
          <cell r="B346">
            <v>45556</v>
          </cell>
          <cell r="C346" t="str">
            <v>МБУ "УКС"</v>
          </cell>
          <cell r="D346" t="str">
            <v>Реконструкция участка сети дождевой канализации диаметром 450 мм с устройством очистных сооружений по ул. Колхозной в г. Калининграде</v>
          </cell>
          <cell r="E346" t="str">
            <v>Комплект документации</v>
          </cell>
          <cell r="F346" t="str">
            <v>ед.</v>
          </cell>
        </row>
        <row r="350">
          <cell r="A350" t="str">
            <v>05</v>
          </cell>
          <cell r="B350">
            <v>45558</v>
          </cell>
          <cell r="C350" t="str">
            <v>МБУ "УКС"</v>
          </cell>
          <cell r="D350" t="str">
            <v>Реконструкция участка сети дождевой канализации диаметром 900 мм с устройством очистных сооружений по ул. Тельмана в г. Калининграде</v>
          </cell>
          <cell r="E350" t="str">
            <v>Комплект документации</v>
          </cell>
          <cell r="F350" t="str">
            <v>ед.</v>
          </cell>
        </row>
        <row r="358">
          <cell r="A358" t="str">
            <v>05</v>
          </cell>
          <cell r="B358">
            <v>45561</v>
          </cell>
          <cell r="C358" t="str">
            <v>МБУ "УКС"</v>
          </cell>
          <cell r="D358" t="str">
            <v>Строительство сетей и сооружений дождевой канализации на территории в границах ул.Украинская-ул.Согласия-ул.Рассветная-ул.Горького в г. Калининграде (2 этап)</v>
          </cell>
          <cell r="F358" t="str">
            <v>ед.</v>
          </cell>
        </row>
        <row r="366">
          <cell r="A366" t="str">
            <v>05</v>
          </cell>
          <cell r="B366">
            <v>45563</v>
          </cell>
          <cell r="C366" t="str">
            <v>МБУ "УКС"</v>
          </cell>
          <cell r="D366" t="str">
            <v>Реконструкция участка сети дождевой канализации с устройством очистных сооружений в районе Московского проспекта в г. Калининграде</v>
          </cell>
          <cell r="E366" t="str">
            <v>Комплект документации</v>
          </cell>
          <cell r="F366" t="str">
            <v>ед.</v>
          </cell>
        </row>
        <row r="474">
          <cell r="A474" t="str">
            <v>06</v>
          </cell>
          <cell r="B474">
            <v>85321</v>
          </cell>
          <cell r="C474" t="str">
            <v>МКУ "КСЗ"</v>
          </cell>
          <cell r="F474" t="str">
            <v>единиц</v>
          </cell>
        </row>
        <row r="494">
          <cell r="D494" t="str">
            <v>Разработка проектной документации по благоустройству терриитории, прилегающей к Музейному кварталу (1,3,4, этапы), "Оценка воздействия на водные биоресурсы и среду их обитания,  включая расчет прогнозируемого ущерба рыбным запасам при производстве работ по объекту:  «Благоустройство территории, прилегающей к Музейному кварталу в г. Калининграде» (1, 3, 4 этап),   работ по разработке проектно-сметной документации на ремонт железобетонных и бетонных конструкций набережной по объекту «Благоустройство территории, прилегающей к Музейному кварталу в г. Калининграде» (1, 3, 4 этап),  Разработка проектной и рабочей документации по объекту "Благоустройство территории, прилегающей к Музейному кварталу в г. Калининграде" (5-6 этапы)</v>
          </cell>
        </row>
        <row r="624">
          <cell r="A624" t="str">
            <v>09</v>
          </cell>
          <cell r="B624">
            <v>96112</v>
          </cell>
          <cell r="C624" t="str">
            <v>х</v>
          </cell>
          <cell r="D624" t="str">
            <v>Охрана лесов от пожаров, загрязнения и иного негативного воздействия, защита лесов от вредных организмов, воспроизводство городских лесов</v>
          </cell>
          <cell r="F624" t="str">
            <v>га</v>
          </cell>
          <cell r="G624">
            <v>1568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</sheetNames>
    <sheetDataSet>
      <sheetData sheetId="0" refreshError="1">
        <row r="679">
          <cell r="A679" t="str">
            <v>12</v>
          </cell>
          <cell r="B679">
            <v>85721</v>
          </cell>
          <cell r="C679" t="str">
            <v>КпСП</v>
          </cell>
          <cell r="F679" t="str">
            <v>ед.</v>
          </cell>
        </row>
        <row r="683">
          <cell r="A683">
            <v>12</v>
          </cell>
          <cell r="B683">
            <v>85721</v>
          </cell>
          <cell r="C683" t="str">
            <v>КпСП</v>
          </cell>
          <cell r="F683" t="str">
            <v>ед.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31" t="s">
        <v>48</v>
      </c>
      <c r="B1" s="131" t="s">
        <v>4</v>
      </c>
      <c r="C1" s="131" t="s">
        <v>49</v>
      </c>
      <c r="D1" s="131" t="s">
        <v>50</v>
      </c>
      <c r="E1" s="131"/>
      <c r="F1" s="131" t="s">
        <v>53</v>
      </c>
      <c r="G1" s="131" t="s">
        <v>17</v>
      </c>
      <c r="H1" s="131"/>
      <c r="I1" s="131"/>
      <c r="J1" s="131"/>
      <c r="K1" s="131" t="s">
        <v>12</v>
      </c>
      <c r="L1" s="131"/>
      <c r="M1" s="131"/>
      <c r="N1" s="131"/>
      <c r="O1" s="131"/>
    </row>
    <row r="2" spans="1:15" ht="51" x14ac:dyDescent="0.2">
      <c r="A2" s="131"/>
      <c r="B2" s="131"/>
      <c r="C2" s="131"/>
      <c r="D2" s="2" t="s">
        <v>51</v>
      </c>
      <c r="E2" s="2" t="s">
        <v>52</v>
      </c>
      <c r="F2" s="131"/>
      <c r="G2" s="2" t="s">
        <v>18</v>
      </c>
      <c r="H2" s="2" t="s">
        <v>19</v>
      </c>
      <c r="I2" s="2" t="s">
        <v>20</v>
      </c>
      <c r="J2" s="2" t="s">
        <v>54</v>
      </c>
      <c r="K2" s="2" t="s">
        <v>47</v>
      </c>
      <c r="L2" s="2" t="s">
        <v>46</v>
      </c>
      <c r="M2" s="2" t="s">
        <v>14</v>
      </c>
      <c r="N2" s="2" t="s">
        <v>15</v>
      </c>
      <c r="O2" s="2" t="s">
        <v>16</v>
      </c>
    </row>
    <row r="3" spans="1:15" x14ac:dyDescent="0.2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51" x14ac:dyDescent="0.2">
      <c r="A4" s="12" t="s">
        <v>58</v>
      </c>
      <c r="B4" s="13" t="s">
        <v>13</v>
      </c>
      <c r="C4" s="13" t="s">
        <v>13</v>
      </c>
      <c r="D4" s="13" t="s">
        <v>13</v>
      </c>
      <c r="E4" s="13" t="s">
        <v>13</v>
      </c>
      <c r="F4" s="10" t="s">
        <v>56</v>
      </c>
      <c r="G4" s="4"/>
      <c r="H4" s="4"/>
      <c r="I4" s="4"/>
      <c r="J4" s="9">
        <v>44256</v>
      </c>
      <c r="K4" s="14"/>
      <c r="L4" s="14"/>
      <c r="M4" s="14"/>
      <c r="N4" s="14"/>
      <c r="O4" s="14"/>
    </row>
    <row r="5" spans="1:15" s="20" customFormat="1" ht="38.25" x14ac:dyDescent="0.2">
      <c r="A5" s="15" t="s">
        <v>58</v>
      </c>
      <c r="B5" s="15" t="s">
        <v>60</v>
      </c>
      <c r="C5" s="15" t="s">
        <v>13</v>
      </c>
      <c r="D5" s="19" t="s">
        <v>13</v>
      </c>
      <c r="E5" s="19" t="s">
        <v>13</v>
      </c>
      <c r="F5" s="11" t="s">
        <v>57</v>
      </c>
      <c r="G5" s="16"/>
      <c r="H5" s="16"/>
      <c r="I5" s="16"/>
      <c r="J5" s="17"/>
      <c r="K5" s="18">
        <f>SUM(K6:K9)</f>
        <v>0</v>
      </c>
      <c r="L5" s="18">
        <f>SUM(L6:L9)</f>
        <v>2500000</v>
      </c>
      <c r="M5" s="18">
        <f>SUM(M6:M9)</f>
        <v>2500000</v>
      </c>
      <c r="N5" s="18">
        <f>SUM(N6:N9)</f>
        <v>0</v>
      </c>
      <c r="O5" s="18">
        <f>SUM(O6:O9)</f>
        <v>0</v>
      </c>
    </row>
    <row r="6" spans="1:15" ht="38.25" x14ac:dyDescent="0.2">
      <c r="A6" s="12" t="s">
        <v>58</v>
      </c>
      <c r="B6" s="12" t="s">
        <v>60</v>
      </c>
      <c r="C6" s="12" t="s">
        <v>63</v>
      </c>
      <c r="D6" s="12" t="s">
        <v>64</v>
      </c>
      <c r="E6" s="12" t="s">
        <v>65</v>
      </c>
      <c r="F6" s="5" t="s">
        <v>67</v>
      </c>
      <c r="G6" s="4" t="s">
        <v>68</v>
      </c>
      <c r="H6" s="4" t="s">
        <v>69</v>
      </c>
      <c r="I6" s="4">
        <v>150</v>
      </c>
      <c r="J6" s="9">
        <v>44531</v>
      </c>
      <c r="K6" s="14"/>
      <c r="L6" s="14">
        <f>SUM(M6:O6)</f>
        <v>1000000</v>
      </c>
      <c r="M6" s="14">
        <v>1000000</v>
      </c>
      <c r="N6" s="14"/>
      <c r="O6" s="14"/>
    </row>
    <row r="7" spans="1:15" ht="38.25" x14ac:dyDescent="0.2">
      <c r="A7" s="12" t="s">
        <v>58</v>
      </c>
      <c r="B7" s="12" t="s">
        <v>60</v>
      </c>
      <c r="C7" s="12" t="s">
        <v>63</v>
      </c>
      <c r="D7" s="12" t="s">
        <v>70</v>
      </c>
      <c r="E7" s="12" t="s">
        <v>71</v>
      </c>
      <c r="F7" s="5" t="s">
        <v>67</v>
      </c>
      <c r="G7" s="4" t="s">
        <v>68</v>
      </c>
      <c r="H7" s="4" t="s">
        <v>69</v>
      </c>
      <c r="I7" s="4">
        <v>200</v>
      </c>
      <c r="J7" s="9">
        <v>44532</v>
      </c>
      <c r="K7" s="14"/>
      <c r="L7" s="14">
        <f>SUM(M7:O7)</f>
        <v>1500000</v>
      </c>
      <c r="M7" s="14">
        <v>1500000</v>
      </c>
      <c r="N7" s="14"/>
      <c r="O7" s="14"/>
    </row>
    <row r="8" spans="1:15" x14ac:dyDescent="0.2">
      <c r="A8" s="12" t="s">
        <v>58</v>
      </c>
      <c r="B8" s="12" t="s">
        <v>60</v>
      </c>
      <c r="C8" s="12" t="s">
        <v>63</v>
      </c>
      <c r="D8" s="12"/>
      <c r="E8" s="12"/>
      <c r="F8" s="5" t="s">
        <v>1</v>
      </c>
      <c r="G8" s="4"/>
      <c r="H8" s="4"/>
      <c r="I8" s="4"/>
      <c r="J8" s="9"/>
      <c r="K8" s="14"/>
      <c r="L8" s="14">
        <f>SUM(M8:O8)</f>
        <v>0</v>
      </c>
      <c r="M8" s="14"/>
      <c r="N8" s="14"/>
      <c r="O8" s="14"/>
    </row>
    <row r="9" spans="1:15" x14ac:dyDescent="0.2">
      <c r="A9" s="12" t="s">
        <v>58</v>
      </c>
      <c r="B9" s="12" t="s">
        <v>60</v>
      </c>
      <c r="C9" s="12" t="s">
        <v>63</v>
      </c>
      <c r="D9" s="12"/>
      <c r="E9" s="12"/>
      <c r="F9" s="5" t="s">
        <v>9</v>
      </c>
      <c r="G9" s="4"/>
      <c r="H9" s="4"/>
      <c r="I9" s="4"/>
      <c r="J9" s="9"/>
      <c r="K9" s="14"/>
      <c r="L9" s="14">
        <f>SUM(M9:O9)</f>
        <v>0</v>
      </c>
      <c r="M9" s="14"/>
      <c r="N9" s="14"/>
      <c r="O9" s="14"/>
    </row>
    <row r="10" spans="1:15" ht="38.25" x14ac:dyDescent="0.2">
      <c r="A10" s="15" t="s">
        <v>58</v>
      </c>
      <c r="B10" s="15" t="s">
        <v>61</v>
      </c>
      <c r="C10" s="15" t="s">
        <v>63</v>
      </c>
      <c r="D10" s="15" t="s">
        <v>13</v>
      </c>
      <c r="E10" s="15" t="s">
        <v>13</v>
      </c>
      <c r="F10" s="11" t="s">
        <v>72</v>
      </c>
      <c r="G10" s="16"/>
      <c r="H10" s="16"/>
      <c r="I10" s="16"/>
      <c r="J10" s="17"/>
      <c r="K10" s="18">
        <f>SUM(K11:K14)</f>
        <v>200</v>
      </c>
      <c r="L10" s="18">
        <f>SUM(L11:L14)</f>
        <v>500</v>
      </c>
      <c r="M10" s="18">
        <f>SUM(M11:M14)</f>
        <v>500</v>
      </c>
      <c r="N10" s="18">
        <f>SUM(N11:N14)</f>
        <v>0</v>
      </c>
      <c r="O10" s="18">
        <f>SUM(O11:O14)</f>
        <v>0</v>
      </c>
    </row>
    <row r="11" spans="1:15" x14ac:dyDescent="0.2">
      <c r="A11" s="12" t="s">
        <v>58</v>
      </c>
      <c r="B11" s="12" t="s">
        <v>61</v>
      </c>
      <c r="C11" s="12" t="s">
        <v>63</v>
      </c>
      <c r="D11" s="12" t="s">
        <v>70</v>
      </c>
      <c r="E11" s="12" t="s">
        <v>71</v>
      </c>
      <c r="F11" s="5" t="s">
        <v>66</v>
      </c>
      <c r="G11" s="4"/>
      <c r="H11" s="4" t="s">
        <v>74</v>
      </c>
      <c r="I11" s="4">
        <v>1</v>
      </c>
      <c r="J11" s="9">
        <v>44470</v>
      </c>
      <c r="K11" s="14"/>
      <c r="L11" s="14">
        <f>SUM(M11:O11)</f>
        <v>500</v>
      </c>
      <c r="M11" s="14">
        <v>500</v>
      </c>
      <c r="N11" s="14"/>
      <c r="O11" s="14"/>
    </row>
    <row r="12" spans="1:15" x14ac:dyDescent="0.2">
      <c r="A12" s="12" t="s">
        <v>58</v>
      </c>
      <c r="B12" s="12" t="s">
        <v>61</v>
      </c>
      <c r="C12" s="12" t="s">
        <v>63</v>
      </c>
      <c r="D12" s="12" t="s">
        <v>70</v>
      </c>
      <c r="E12" s="12" t="s">
        <v>71</v>
      </c>
      <c r="F12" s="5" t="s">
        <v>73</v>
      </c>
      <c r="G12" s="4"/>
      <c r="H12" s="4" t="s">
        <v>74</v>
      </c>
      <c r="I12" s="4">
        <v>1</v>
      </c>
      <c r="J12" s="9">
        <v>44228</v>
      </c>
      <c r="K12" s="14">
        <v>200</v>
      </c>
      <c r="L12" s="14">
        <f t="shared" ref="L12:L18" si="0">SUM(M12:O12)</f>
        <v>0</v>
      </c>
      <c r="M12" s="14">
        <v>0</v>
      </c>
      <c r="N12" s="14"/>
      <c r="O12" s="14"/>
    </row>
    <row r="13" spans="1:15" x14ac:dyDescent="0.2">
      <c r="A13" s="12" t="s">
        <v>58</v>
      </c>
      <c r="B13" s="12" t="s">
        <v>61</v>
      </c>
      <c r="C13" s="12" t="s">
        <v>63</v>
      </c>
      <c r="D13" s="12"/>
      <c r="E13" s="12"/>
      <c r="F13" s="5" t="s">
        <v>1</v>
      </c>
      <c r="G13" s="4"/>
      <c r="H13" s="4"/>
      <c r="I13" s="4"/>
      <c r="J13" s="9"/>
      <c r="K13" s="14"/>
      <c r="L13" s="14">
        <f t="shared" si="0"/>
        <v>0</v>
      </c>
      <c r="M13" s="14"/>
      <c r="N13" s="14"/>
      <c r="O13" s="14"/>
    </row>
    <row r="14" spans="1:15" x14ac:dyDescent="0.2">
      <c r="A14" s="12" t="s">
        <v>58</v>
      </c>
      <c r="B14" s="12" t="s">
        <v>61</v>
      </c>
      <c r="C14" s="12" t="s">
        <v>63</v>
      </c>
      <c r="D14" s="12"/>
      <c r="E14" s="12"/>
      <c r="F14" s="5" t="s">
        <v>9</v>
      </c>
      <c r="G14" s="4"/>
      <c r="H14" s="4"/>
      <c r="I14" s="4"/>
      <c r="J14" s="9"/>
      <c r="K14" s="14"/>
      <c r="L14" s="14">
        <f t="shared" si="0"/>
        <v>0</v>
      </c>
      <c r="M14" s="14"/>
      <c r="N14" s="14"/>
      <c r="O14" s="14"/>
    </row>
    <row r="15" spans="1:15" ht="51" x14ac:dyDescent="0.2">
      <c r="A15" s="12" t="s">
        <v>59</v>
      </c>
      <c r="B15" s="13" t="s">
        <v>13</v>
      </c>
      <c r="C15" s="13" t="s">
        <v>13</v>
      </c>
      <c r="D15" s="13" t="s">
        <v>13</v>
      </c>
      <c r="E15" s="13" t="s">
        <v>13</v>
      </c>
      <c r="F15" s="10" t="s">
        <v>75</v>
      </c>
      <c r="G15" s="4"/>
      <c r="H15" s="4"/>
      <c r="I15" s="4"/>
      <c r="J15" s="9"/>
      <c r="K15" s="14"/>
      <c r="L15" s="14">
        <f t="shared" si="0"/>
        <v>0</v>
      </c>
      <c r="M15" s="14"/>
      <c r="N15" s="14"/>
      <c r="O15" s="14"/>
    </row>
    <row r="16" spans="1:15" ht="76.5" x14ac:dyDescent="0.2">
      <c r="A16" s="12" t="s">
        <v>59</v>
      </c>
      <c r="B16" s="12" t="s">
        <v>62</v>
      </c>
      <c r="C16" s="12" t="s">
        <v>13</v>
      </c>
      <c r="D16" s="12" t="s">
        <v>13</v>
      </c>
      <c r="E16" s="12" t="s">
        <v>13</v>
      </c>
      <c r="F16" s="21" t="s">
        <v>76</v>
      </c>
      <c r="G16" s="4"/>
      <c r="H16" s="4"/>
      <c r="I16" s="4"/>
      <c r="J16" s="9"/>
      <c r="K16" s="14"/>
      <c r="L16" s="14">
        <f t="shared" si="0"/>
        <v>0</v>
      </c>
      <c r="M16" s="14"/>
      <c r="N16" s="14"/>
      <c r="O16" s="14"/>
    </row>
    <row r="17" spans="1:15" ht="25.5" x14ac:dyDescent="0.2">
      <c r="A17" s="12" t="s">
        <v>59</v>
      </c>
      <c r="B17" s="12" t="s">
        <v>62</v>
      </c>
      <c r="C17" s="12">
        <v>804</v>
      </c>
      <c r="D17" s="12">
        <v>11115</v>
      </c>
      <c r="E17" s="12" t="s">
        <v>78</v>
      </c>
      <c r="F17" s="21" t="s">
        <v>77</v>
      </c>
      <c r="G17" s="4" t="s">
        <v>79</v>
      </c>
      <c r="H17" s="4" t="s">
        <v>80</v>
      </c>
      <c r="I17" s="4">
        <v>200</v>
      </c>
      <c r="J17" s="9">
        <v>44531</v>
      </c>
      <c r="K17" s="14">
        <v>50000000</v>
      </c>
      <c r="L17" s="14">
        <f t="shared" si="0"/>
        <v>262000000</v>
      </c>
      <c r="M17" s="14">
        <v>10000000</v>
      </c>
      <c r="N17" s="14">
        <v>252000000</v>
      </c>
      <c r="O17" s="14"/>
    </row>
    <row r="18" spans="1:15" ht="25.5" x14ac:dyDescent="0.2">
      <c r="A18" s="12" t="s">
        <v>59</v>
      </c>
      <c r="B18" s="12" t="s">
        <v>62</v>
      </c>
      <c r="C18" s="12" t="s">
        <v>81</v>
      </c>
      <c r="D18" s="12" t="s">
        <v>82</v>
      </c>
      <c r="E18" s="12" t="s">
        <v>83</v>
      </c>
      <c r="F18" s="21" t="s">
        <v>84</v>
      </c>
      <c r="G18" s="4" t="s">
        <v>79</v>
      </c>
      <c r="H18" s="4" t="s">
        <v>80</v>
      </c>
      <c r="I18" s="4">
        <v>350</v>
      </c>
      <c r="J18" s="9">
        <v>44743</v>
      </c>
      <c r="K18" s="14"/>
      <c r="L18" s="14">
        <f t="shared" si="0"/>
        <v>0</v>
      </c>
      <c r="M18" s="14"/>
      <c r="N18" s="14"/>
      <c r="O18" s="14"/>
    </row>
    <row r="19" spans="1:15" ht="147.75" customHeight="1" x14ac:dyDescent="0.2">
      <c r="A19" s="132" t="s">
        <v>55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</row>
  </sheetData>
  <autoFilter ref="A3:O16" xr:uid="{00000000-0009-0000-0000-000000000000}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8" customWidth="1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31" t="s">
        <v>3</v>
      </c>
      <c r="B5" s="131" t="s">
        <v>4</v>
      </c>
      <c r="C5" s="131" t="s">
        <v>10</v>
      </c>
      <c r="D5" s="131" t="s">
        <v>6</v>
      </c>
      <c r="E5" s="131" t="s">
        <v>17</v>
      </c>
      <c r="F5" s="131"/>
      <c r="G5" s="131"/>
      <c r="H5" s="131"/>
      <c r="I5" s="131"/>
      <c r="J5" s="131"/>
      <c r="K5" s="131" t="s">
        <v>37</v>
      </c>
      <c r="L5" s="131"/>
      <c r="M5" s="131"/>
      <c r="N5" s="131"/>
      <c r="O5" s="131"/>
      <c r="P5" s="133" t="s">
        <v>45</v>
      </c>
    </row>
    <row r="6" spans="1:17" ht="76.5" x14ac:dyDescent="0.2">
      <c r="A6" s="131"/>
      <c r="B6" s="131"/>
      <c r="C6" s="131"/>
      <c r="D6" s="131"/>
      <c r="E6" s="2" t="s">
        <v>18</v>
      </c>
      <c r="F6" s="2" t="s">
        <v>19</v>
      </c>
      <c r="G6" s="6" t="s">
        <v>38</v>
      </c>
      <c r="H6" s="2" t="s">
        <v>39</v>
      </c>
      <c r="I6" s="2" t="s">
        <v>40</v>
      </c>
      <c r="J6" s="2" t="s">
        <v>41</v>
      </c>
      <c r="K6" s="2" t="s">
        <v>38</v>
      </c>
      <c r="L6" s="2" t="s">
        <v>42</v>
      </c>
      <c r="M6" s="2" t="s">
        <v>40</v>
      </c>
      <c r="N6" s="2" t="s">
        <v>43</v>
      </c>
      <c r="O6" s="2" t="s">
        <v>44</v>
      </c>
      <c r="P6" s="134"/>
    </row>
    <row r="7" spans="1:17" x14ac:dyDescent="0.2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6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</row>
    <row r="8" spans="1:17" ht="25.5" x14ac:dyDescent="0.2">
      <c r="A8" s="3" t="s">
        <v>21</v>
      </c>
      <c r="B8" s="3">
        <v>0</v>
      </c>
      <c r="C8" s="4" t="s">
        <v>22</v>
      </c>
      <c r="D8" s="2"/>
      <c r="E8" s="4"/>
      <c r="F8" s="4"/>
      <c r="G8" s="7"/>
      <c r="H8" s="4"/>
      <c r="I8" s="4"/>
      <c r="J8" s="4"/>
      <c r="K8" s="4"/>
      <c r="L8" s="4"/>
      <c r="M8" s="4"/>
      <c r="N8" s="1"/>
      <c r="O8" s="1"/>
      <c r="P8" s="1"/>
    </row>
    <row r="9" spans="1:17" ht="25.5" x14ac:dyDescent="0.2">
      <c r="A9" s="3" t="s">
        <v>23</v>
      </c>
      <c r="B9" s="3" t="s">
        <v>5</v>
      </c>
      <c r="C9" s="4" t="s">
        <v>24</v>
      </c>
      <c r="D9" s="4"/>
      <c r="E9" s="4"/>
      <c r="F9" s="4"/>
      <c r="G9" s="7"/>
      <c r="H9" s="4"/>
      <c r="I9" s="4"/>
      <c r="J9" s="4"/>
      <c r="K9" s="4"/>
      <c r="L9" s="4"/>
      <c r="M9" s="4"/>
      <c r="N9" s="1"/>
      <c r="O9" s="1"/>
      <c r="P9" s="1"/>
    </row>
    <row r="10" spans="1:17" x14ac:dyDescent="0.2">
      <c r="A10" s="3" t="s">
        <v>25</v>
      </c>
      <c r="B10" s="3"/>
      <c r="C10" s="5" t="s">
        <v>7</v>
      </c>
      <c r="D10" s="4"/>
      <c r="E10" s="4"/>
      <c r="F10" s="4"/>
      <c r="G10" s="7"/>
      <c r="H10" s="4"/>
      <c r="I10" s="4"/>
      <c r="J10" s="4"/>
      <c r="K10" s="4"/>
      <c r="L10" s="4"/>
      <c r="M10" s="4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3" t="s">
        <v>26</v>
      </c>
      <c r="B11" s="3"/>
      <c r="C11" s="5" t="s">
        <v>8</v>
      </c>
      <c r="D11" s="4"/>
      <c r="E11" s="4"/>
      <c r="F11" s="4"/>
      <c r="G11" s="7"/>
      <c r="H11" s="4"/>
      <c r="I11" s="4"/>
      <c r="J11" s="4"/>
      <c r="K11" s="4"/>
      <c r="L11" s="4"/>
      <c r="M11" s="4"/>
      <c r="N11" s="1"/>
      <c r="O11" s="1"/>
      <c r="P11" s="1"/>
    </row>
    <row r="12" spans="1:17" x14ac:dyDescent="0.2">
      <c r="A12" s="3"/>
      <c r="B12" s="3"/>
      <c r="C12" s="5" t="s">
        <v>1</v>
      </c>
      <c r="D12" s="4"/>
      <c r="E12" s="4"/>
      <c r="F12" s="4"/>
      <c r="G12" s="7"/>
      <c r="H12" s="4"/>
      <c r="I12" s="4"/>
      <c r="J12" s="4"/>
      <c r="K12" s="4"/>
      <c r="L12" s="4"/>
      <c r="M12" s="4"/>
      <c r="N12" s="1"/>
      <c r="O12" s="1"/>
      <c r="P12" s="1"/>
    </row>
    <row r="13" spans="1:17" x14ac:dyDescent="0.2">
      <c r="A13" s="3" t="s">
        <v>27</v>
      </c>
      <c r="B13" s="3"/>
      <c r="C13" s="5" t="s">
        <v>9</v>
      </c>
      <c r="D13" s="4"/>
      <c r="E13" s="4"/>
      <c r="F13" s="4"/>
      <c r="G13" s="7"/>
      <c r="H13" s="4"/>
      <c r="I13" s="4"/>
      <c r="J13" s="4"/>
      <c r="K13" s="4"/>
      <c r="L13" s="4"/>
      <c r="M13" s="4"/>
      <c r="N13" s="1"/>
      <c r="O13" s="1"/>
      <c r="P13" s="1"/>
    </row>
    <row r="14" spans="1:17" ht="25.5" x14ac:dyDescent="0.2">
      <c r="A14" s="3" t="s">
        <v>28</v>
      </c>
      <c r="B14" s="3" t="s">
        <v>5</v>
      </c>
      <c r="C14" s="5" t="s">
        <v>29</v>
      </c>
      <c r="D14" s="4"/>
      <c r="E14" s="4"/>
      <c r="F14" s="4"/>
      <c r="G14" s="7"/>
      <c r="H14" s="4"/>
      <c r="I14" s="4"/>
      <c r="J14" s="4"/>
      <c r="K14" s="4"/>
      <c r="L14" s="4"/>
      <c r="M14" s="4"/>
      <c r="N14" s="1"/>
      <c r="O14" s="1"/>
      <c r="P14" s="1"/>
    </row>
    <row r="15" spans="1:17" x14ac:dyDescent="0.2">
      <c r="A15" s="3" t="s">
        <v>30</v>
      </c>
      <c r="B15" s="3"/>
      <c r="C15" s="5" t="s">
        <v>0</v>
      </c>
      <c r="D15" s="4"/>
      <c r="E15" s="4"/>
      <c r="F15" s="4"/>
      <c r="G15" s="7"/>
      <c r="H15" s="4"/>
      <c r="I15" s="4"/>
      <c r="J15" s="4"/>
      <c r="K15" s="4"/>
      <c r="L15" s="4"/>
      <c r="M15" s="4"/>
      <c r="N15" s="1"/>
      <c r="O15" s="1"/>
      <c r="P15" s="1"/>
    </row>
    <row r="16" spans="1:17" x14ac:dyDescent="0.2">
      <c r="A16" s="3" t="s">
        <v>31</v>
      </c>
      <c r="B16" s="3"/>
      <c r="C16" s="5" t="s">
        <v>2</v>
      </c>
      <c r="D16" s="4"/>
      <c r="E16" s="4"/>
      <c r="F16" s="4"/>
      <c r="G16" s="7"/>
      <c r="H16" s="4"/>
      <c r="I16" s="4"/>
      <c r="J16" s="4"/>
      <c r="K16" s="4"/>
      <c r="L16" s="4"/>
      <c r="M16" s="4"/>
      <c r="N16" s="1"/>
      <c r="O16" s="1"/>
      <c r="P16" s="1"/>
    </row>
    <row r="17" spans="1:16" x14ac:dyDescent="0.2">
      <c r="A17" s="3" t="s">
        <v>1</v>
      </c>
      <c r="B17" s="3"/>
      <c r="C17" s="5" t="s">
        <v>1</v>
      </c>
      <c r="D17" s="4"/>
      <c r="E17" s="4"/>
      <c r="F17" s="4"/>
      <c r="G17" s="7"/>
      <c r="H17" s="4"/>
      <c r="I17" s="4"/>
      <c r="J17" s="4"/>
      <c r="K17" s="4"/>
      <c r="L17" s="4"/>
      <c r="M17" s="4"/>
      <c r="N17" s="1"/>
      <c r="O17" s="1"/>
      <c r="P17" s="1"/>
    </row>
    <row r="18" spans="1:16" x14ac:dyDescent="0.2">
      <c r="A18" s="3" t="s">
        <v>32</v>
      </c>
      <c r="B18" s="3"/>
      <c r="C18" s="5" t="s">
        <v>11</v>
      </c>
      <c r="D18" s="4"/>
      <c r="E18" s="4"/>
      <c r="F18" s="4"/>
      <c r="G18" s="7"/>
      <c r="H18" s="4"/>
      <c r="I18" s="4"/>
      <c r="J18" s="4"/>
      <c r="K18" s="4"/>
      <c r="L18" s="4"/>
      <c r="M18" s="4"/>
      <c r="N18" s="1"/>
      <c r="O18" s="1"/>
      <c r="P18" s="1"/>
    </row>
    <row r="19" spans="1:16" ht="25.5" x14ac:dyDescent="0.2">
      <c r="A19" s="3" t="s">
        <v>33</v>
      </c>
      <c r="B19" s="3"/>
      <c r="C19" s="4" t="s">
        <v>34</v>
      </c>
      <c r="D19" s="4"/>
      <c r="E19" s="4"/>
      <c r="F19" s="4"/>
      <c r="G19" s="7"/>
      <c r="H19" s="4"/>
      <c r="I19" s="4"/>
      <c r="J19" s="4"/>
      <c r="K19" s="4"/>
      <c r="L19" s="4"/>
      <c r="M19" s="4"/>
      <c r="N19" s="1"/>
      <c r="O19" s="1"/>
      <c r="P19" s="1"/>
    </row>
    <row r="20" spans="1:16" x14ac:dyDescent="0.2">
      <c r="A20" s="3" t="s">
        <v>35</v>
      </c>
      <c r="B20" s="3" t="s">
        <v>36</v>
      </c>
      <c r="C20" s="4" t="s">
        <v>35</v>
      </c>
      <c r="D20" s="4"/>
      <c r="E20" s="4"/>
      <c r="F20" s="4"/>
      <c r="G20" s="7"/>
      <c r="H20" s="4"/>
      <c r="I20" s="4"/>
      <c r="J20" s="4"/>
      <c r="K20" s="4"/>
      <c r="L20" s="4"/>
      <c r="M20" s="4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95"/>
  <sheetViews>
    <sheetView tabSelected="1" view="pageBreakPreview" topLeftCell="B1" zoomScale="85" zoomScaleNormal="85" zoomScaleSheetLayoutView="85" workbookViewId="0">
      <pane ySplit="10" topLeftCell="A177" activePane="bottomLeft" state="frozen"/>
      <selection pane="bottomLeft" activeCell="B178" sqref="B178:N179"/>
    </sheetView>
  </sheetViews>
  <sheetFormatPr defaultColWidth="8.85546875" defaultRowHeight="16.5" x14ac:dyDescent="0.25"/>
  <cols>
    <col min="1" max="1" width="11.85546875" style="29" customWidth="1"/>
    <col min="2" max="2" width="13.42578125" style="23" customWidth="1"/>
    <col min="3" max="3" width="16.7109375" style="23" customWidth="1"/>
    <col min="4" max="4" width="46.28515625" style="23" customWidth="1"/>
    <col min="5" max="5" width="30" style="23" customWidth="1"/>
    <col min="6" max="6" width="12.140625" style="23" customWidth="1"/>
    <col min="7" max="7" width="16.140625" style="23" customWidth="1"/>
    <col min="8" max="8" width="17.5703125" style="27" customWidth="1"/>
    <col min="9" max="9" width="15" style="23" customWidth="1"/>
    <col min="10" max="10" width="15.140625" style="30" customWidth="1"/>
    <col min="11" max="11" width="15.140625" style="31" hidden="1" customWidth="1"/>
    <col min="12" max="13" width="15.140625" style="31" customWidth="1"/>
    <col min="14" max="14" width="15.140625" style="32" customWidth="1"/>
    <col min="15" max="16384" width="8.85546875" style="23"/>
  </cols>
  <sheetData>
    <row r="1" spans="1:14" s="28" customFormat="1" ht="15.75" x14ac:dyDescent="0.25">
      <c r="A1" s="52"/>
      <c r="B1" s="52"/>
      <c r="C1" s="52"/>
      <c r="D1" s="52"/>
      <c r="E1" s="52"/>
      <c r="F1" s="52"/>
      <c r="G1" s="52"/>
      <c r="H1" s="53"/>
      <c r="I1" s="135" t="s">
        <v>301</v>
      </c>
      <c r="J1" s="135"/>
      <c r="K1" s="135"/>
      <c r="L1" s="135"/>
      <c r="M1" s="135"/>
      <c r="N1" s="54"/>
    </row>
    <row r="2" spans="1:14" ht="15.75" customHeight="1" x14ac:dyDescent="0.25">
      <c r="A2" s="52"/>
      <c r="B2" s="52"/>
      <c r="C2" s="52"/>
      <c r="D2" s="52"/>
      <c r="E2" s="52"/>
      <c r="F2" s="52"/>
      <c r="G2" s="52"/>
      <c r="H2" s="53"/>
      <c r="I2" s="135"/>
      <c r="J2" s="135"/>
      <c r="K2" s="135"/>
      <c r="L2" s="135"/>
      <c r="M2" s="135"/>
      <c r="N2" s="55"/>
    </row>
    <row r="3" spans="1:14" ht="15.75" x14ac:dyDescent="0.25">
      <c r="A3" s="52"/>
      <c r="B3" s="52"/>
      <c r="C3" s="52"/>
      <c r="D3" s="52"/>
      <c r="E3" s="52"/>
      <c r="F3" s="52"/>
      <c r="G3" s="52"/>
      <c r="H3" s="53"/>
      <c r="I3" s="135"/>
      <c r="J3" s="135"/>
      <c r="K3" s="135"/>
      <c r="L3" s="135"/>
      <c r="M3" s="135"/>
      <c r="N3" s="54"/>
    </row>
    <row r="4" spans="1:14" s="24" customFormat="1" ht="18.75" x14ac:dyDescent="0.25">
      <c r="A4" s="146" t="s">
        <v>148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56"/>
    </row>
    <row r="5" spans="1:14" s="24" customFormat="1" ht="18.75" x14ac:dyDescent="0.25">
      <c r="A5" s="152" t="s">
        <v>149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4"/>
      <c r="M5" s="154"/>
      <c r="N5" s="57"/>
    </row>
    <row r="6" spans="1:14" s="22" customFormat="1" ht="27" x14ac:dyDescent="0.25">
      <c r="A6" s="58"/>
      <c r="B6" s="58"/>
      <c r="C6" s="58"/>
      <c r="D6" s="58"/>
      <c r="E6" s="156" t="s">
        <v>240</v>
      </c>
      <c r="F6" s="157"/>
      <c r="G6" s="157"/>
      <c r="H6" s="157"/>
      <c r="I6" s="58"/>
      <c r="J6" s="59"/>
      <c r="K6" s="60"/>
      <c r="L6" s="60"/>
      <c r="M6" s="60"/>
      <c r="N6" s="60"/>
    </row>
    <row r="7" spans="1:14" s="22" customFormat="1" ht="59.25" customHeight="1" x14ac:dyDescent="0.25">
      <c r="A7" s="155" t="s">
        <v>151</v>
      </c>
      <c r="B7" s="155" t="s">
        <v>4</v>
      </c>
      <c r="C7" s="155" t="s">
        <v>150</v>
      </c>
      <c r="D7" s="136" t="s">
        <v>152</v>
      </c>
      <c r="E7" s="136" t="s">
        <v>153</v>
      </c>
      <c r="F7" s="158"/>
      <c r="G7" s="158"/>
      <c r="H7" s="158"/>
      <c r="I7" s="158"/>
      <c r="J7" s="158"/>
      <c r="K7" s="142" t="s">
        <v>133</v>
      </c>
      <c r="L7" s="142"/>
      <c r="M7" s="142"/>
      <c r="N7" s="142"/>
    </row>
    <row r="8" spans="1:14" s="22" customFormat="1" ht="16.5" customHeight="1" x14ac:dyDescent="0.25">
      <c r="A8" s="155"/>
      <c r="B8" s="155"/>
      <c r="C8" s="155"/>
      <c r="D8" s="136"/>
      <c r="E8" s="136" t="s">
        <v>18</v>
      </c>
      <c r="F8" s="136" t="s">
        <v>88</v>
      </c>
      <c r="G8" s="136" t="s">
        <v>156</v>
      </c>
      <c r="H8" s="136"/>
      <c r="I8" s="136"/>
      <c r="J8" s="136"/>
      <c r="K8" s="142">
        <v>2023</v>
      </c>
      <c r="L8" s="142">
        <v>2024</v>
      </c>
      <c r="M8" s="142">
        <v>2025</v>
      </c>
      <c r="N8" s="142">
        <v>2026</v>
      </c>
    </row>
    <row r="9" spans="1:14" s="22" customFormat="1" ht="16.5" customHeight="1" x14ac:dyDescent="0.25">
      <c r="A9" s="155"/>
      <c r="B9" s="155"/>
      <c r="C9" s="155"/>
      <c r="D9" s="136"/>
      <c r="E9" s="136"/>
      <c r="F9" s="136"/>
      <c r="G9" s="136" t="s">
        <v>154</v>
      </c>
      <c r="H9" s="136"/>
      <c r="I9" s="136" t="s">
        <v>155</v>
      </c>
      <c r="J9" s="159" t="s">
        <v>223</v>
      </c>
      <c r="K9" s="143"/>
      <c r="L9" s="143"/>
      <c r="M9" s="143"/>
      <c r="N9" s="142"/>
    </row>
    <row r="10" spans="1:14" s="22" customFormat="1" ht="31.5" x14ac:dyDescent="0.25">
      <c r="A10" s="155"/>
      <c r="B10" s="155"/>
      <c r="C10" s="155"/>
      <c r="D10" s="136"/>
      <c r="E10" s="136"/>
      <c r="F10" s="136"/>
      <c r="G10" s="37" t="s">
        <v>157</v>
      </c>
      <c r="H10" s="39" t="s">
        <v>54</v>
      </c>
      <c r="I10" s="136"/>
      <c r="J10" s="159"/>
      <c r="K10" s="143"/>
      <c r="L10" s="143"/>
      <c r="M10" s="143"/>
      <c r="N10" s="142"/>
    </row>
    <row r="11" spans="1:14" s="22" customFormat="1" x14ac:dyDescent="0.25">
      <c r="A11" s="61">
        <v>1</v>
      </c>
      <c r="B11" s="61">
        <v>2</v>
      </c>
      <c r="C11" s="61">
        <v>3</v>
      </c>
      <c r="D11" s="61">
        <v>4</v>
      </c>
      <c r="E11" s="61">
        <v>5</v>
      </c>
      <c r="F11" s="61">
        <v>6</v>
      </c>
      <c r="G11" s="61">
        <v>7</v>
      </c>
      <c r="H11" s="39">
        <v>8</v>
      </c>
      <c r="I11" s="61">
        <v>9</v>
      </c>
      <c r="J11" s="39">
        <v>10</v>
      </c>
      <c r="K11" s="62">
        <v>11</v>
      </c>
      <c r="L11" s="62">
        <v>11</v>
      </c>
      <c r="M11" s="62">
        <v>12</v>
      </c>
      <c r="N11" s="62">
        <v>13</v>
      </c>
    </row>
    <row r="12" spans="1:14" s="22" customFormat="1" x14ac:dyDescent="0.25">
      <c r="A12" s="37" t="s">
        <v>85</v>
      </c>
      <c r="B12" s="37" t="s">
        <v>85</v>
      </c>
      <c r="C12" s="37" t="s">
        <v>85</v>
      </c>
      <c r="D12" s="63" t="s">
        <v>158</v>
      </c>
      <c r="E12" s="37" t="s">
        <v>85</v>
      </c>
      <c r="F12" s="37" t="s">
        <v>85</v>
      </c>
      <c r="G12" s="37" t="s">
        <v>85</v>
      </c>
      <c r="H12" s="39" t="s">
        <v>85</v>
      </c>
      <c r="I12" s="37" t="s">
        <v>85</v>
      </c>
      <c r="J12" s="39" t="s">
        <v>85</v>
      </c>
      <c r="K12" s="38" t="e">
        <f>K13+K22+K47+K64+K86+K113+K138+K144+K153+K156+K159+#REF!+K178-0.01</f>
        <v>#REF!</v>
      </c>
      <c r="L12" s="38">
        <f>L13+L22+L47+L64+L86+L113+L138+L144+L153+L156+L159+L178</f>
        <v>2385506.557</v>
      </c>
      <c r="M12" s="38">
        <f>M13+M22+M47+M64+M86+M113+M138+M144+M153+M156+M159+M178</f>
        <v>2205625.5799999996</v>
      </c>
      <c r="N12" s="38">
        <f>N13+N22+N47+N64+N86+N113+N138+N144+N153+N156+N159+N178</f>
        <v>2095757.9399999997</v>
      </c>
    </row>
    <row r="13" spans="1:14" s="25" customFormat="1" ht="67.5" customHeight="1" x14ac:dyDescent="0.25">
      <c r="A13" s="161" t="s">
        <v>58</v>
      </c>
      <c r="B13" s="161" t="s">
        <v>85</v>
      </c>
      <c r="C13" s="161" t="s">
        <v>85</v>
      </c>
      <c r="D13" s="161" t="s">
        <v>136</v>
      </c>
      <c r="E13" s="84" t="s">
        <v>172</v>
      </c>
      <c r="F13" s="84" t="s">
        <v>115</v>
      </c>
      <c r="G13" s="84">
        <f>G15</f>
        <v>2</v>
      </c>
      <c r="H13" s="85" t="s">
        <v>85</v>
      </c>
      <c r="I13" s="84">
        <f t="shared" ref="I13:J15" si="0">I15</f>
        <v>1</v>
      </c>
      <c r="J13" s="113">
        <f t="shared" si="0"/>
        <v>1</v>
      </c>
      <c r="K13" s="144" t="e">
        <f>K15+K16</f>
        <v>#REF!</v>
      </c>
      <c r="L13" s="144">
        <f>L15+L16</f>
        <v>150627.51</v>
      </c>
      <c r="M13" s="144">
        <f>M15+M16</f>
        <v>63571</v>
      </c>
      <c r="N13" s="144">
        <f>N15+N16</f>
        <v>63571</v>
      </c>
    </row>
    <row r="14" spans="1:14" s="25" customFormat="1" ht="47.25" x14ac:dyDescent="0.25">
      <c r="A14" s="161"/>
      <c r="B14" s="158"/>
      <c r="C14" s="158"/>
      <c r="D14" s="158"/>
      <c r="E14" s="84" t="s">
        <v>173</v>
      </c>
      <c r="F14" s="84" t="s">
        <v>115</v>
      </c>
      <c r="G14" s="84">
        <f>G16</f>
        <v>7</v>
      </c>
      <c r="H14" s="85" t="s">
        <v>85</v>
      </c>
      <c r="I14" s="84">
        <f t="shared" si="0"/>
        <v>5</v>
      </c>
      <c r="J14" s="113">
        <f t="shared" si="0"/>
        <v>5</v>
      </c>
      <c r="K14" s="145"/>
      <c r="L14" s="145"/>
      <c r="M14" s="145"/>
      <c r="N14" s="145"/>
    </row>
    <row r="15" spans="1:14" s="25" customFormat="1" ht="60.75" customHeight="1" x14ac:dyDescent="0.25">
      <c r="A15" s="160" t="s">
        <v>58</v>
      </c>
      <c r="B15" s="161">
        <v>55550</v>
      </c>
      <c r="C15" s="161" t="s">
        <v>85</v>
      </c>
      <c r="D15" s="161" t="s">
        <v>174</v>
      </c>
      <c r="E15" s="84" t="s">
        <v>172</v>
      </c>
      <c r="F15" s="84" t="s">
        <v>115</v>
      </c>
      <c r="G15" s="84">
        <f>G17</f>
        <v>2</v>
      </c>
      <c r="H15" s="85" t="s">
        <v>85</v>
      </c>
      <c r="I15" s="84">
        <f t="shared" si="0"/>
        <v>1</v>
      </c>
      <c r="J15" s="113">
        <f t="shared" si="0"/>
        <v>1</v>
      </c>
      <c r="K15" s="51" t="e">
        <f>K17</f>
        <v>#REF!</v>
      </c>
      <c r="L15" s="51">
        <f>L17</f>
        <v>53571</v>
      </c>
      <c r="M15" s="51">
        <f>M17</f>
        <v>16071</v>
      </c>
      <c r="N15" s="51">
        <f>N17</f>
        <v>16071</v>
      </c>
    </row>
    <row r="16" spans="1:14" s="25" customFormat="1" ht="47.25" x14ac:dyDescent="0.25">
      <c r="A16" s="160"/>
      <c r="B16" s="158"/>
      <c r="C16" s="158"/>
      <c r="D16" s="158"/>
      <c r="E16" s="84" t="s">
        <v>173</v>
      </c>
      <c r="F16" s="84" t="s">
        <v>115</v>
      </c>
      <c r="G16" s="84">
        <f>G20</f>
        <v>7</v>
      </c>
      <c r="H16" s="85" t="s">
        <v>85</v>
      </c>
      <c r="I16" s="84">
        <f t="shared" ref="I16:N16" si="1">I20</f>
        <v>5</v>
      </c>
      <c r="J16" s="84">
        <f t="shared" si="1"/>
        <v>5</v>
      </c>
      <c r="K16" s="51">
        <f t="shared" si="1"/>
        <v>89117.2</v>
      </c>
      <c r="L16" s="51">
        <f t="shared" si="1"/>
        <v>97056.51</v>
      </c>
      <c r="M16" s="51">
        <f t="shared" si="1"/>
        <v>47500</v>
      </c>
      <c r="N16" s="51">
        <f t="shared" si="1"/>
        <v>47500</v>
      </c>
    </row>
    <row r="17" spans="1:14" s="25" customFormat="1" ht="47.25" x14ac:dyDescent="0.25">
      <c r="A17" s="64" t="s">
        <v>58</v>
      </c>
      <c r="B17" s="84">
        <v>55550</v>
      </c>
      <c r="C17" s="84" t="s">
        <v>85</v>
      </c>
      <c r="D17" s="84" t="s">
        <v>163</v>
      </c>
      <c r="E17" s="84" t="s">
        <v>117</v>
      </c>
      <c r="F17" s="84" t="s">
        <v>115</v>
      </c>
      <c r="G17" s="84">
        <f>G18+G19</f>
        <v>2</v>
      </c>
      <c r="H17" s="85" t="s">
        <v>85</v>
      </c>
      <c r="I17" s="84">
        <f>I18+I19</f>
        <v>1</v>
      </c>
      <c r="J17" s="113">
        <f>J18+J19</f>
        <v>1</v>
      </c>
      <c r="K17" s="51" t="e">
        <f>#REF!+K18+#REF!+#REF!+#REF!+K19</f>
        <v>#REF!</v>
      </c>
      <c r="L17" s="51">
        <f>L18+L19</f>
        <v>53571</v>
      </c>
      <c r="M17" s="51">
        <f>M18+M19</f>
        <v>16071</v>
      </c>
      <c r="N17" s="51">
        <f>N18+N19</f>
        <v>16071</v>
      </c>
    </row>
    <row r="18" spans="1:14" s="25" customFormat="1" ht="63" x14ac:dyDescent="0.25">
      <c r="A18" s="39" t="s">
        <v>58</v>
      </c>
      <c r="B18" s="37">
        <v>55550</v>
      </c>
      <c r="C18" s="37" t="s">
        <v>131</v>
      </c>
      <c r="D18" s="127" t="s">
        <v>322</v>
      </c>
      <c r="E18" s="37" t="s">
        <v>117</v>
      </c>
      <c r="F18" s="37" t="s">
        <v>115</v>
      </c>
      <c r="G18" s="37">
        <v>2</v>
      </c>
      <c r="H18" s="33">
        <v>45627</v>
      </c>
      <c r="I18" s="37">
        <v>0</v>
      </c>
      <c r="J18" s="37">
        <v>0</v>
      </c>
      <c r="K18" s="38">
        <v>0</v>
      </c>
      <c r="L18" s="38">
        <v>53571</v>
      </c>
      <c r="M18" s="38">
        <v>0</v>
      </c>
      <c r="N18" s="38">
        <v>0</v>
      </c>
    </row>
    <row r="19" spans="1:14" s="25" customFormat="1" ht="52.5" customHeight="1" x14ac:dyDescent="0.25">
      <c r="A19" s="39" t="s">
        <v>58</v>
      </c>
      <c r="B19" s="37">
        <v>55550</v>
      </c>
      <c r="C19" s="37" t="s">
        <v>116</v>
      </c>
      <c r="D19" s="37" t="s">
        <v>208</v>
      </c>
      <c r="E19" s="37" t="s">
        <v>117</v>
      </c>
      <c r="F19" s="37" t="s">
        <v>115</v>
      </c>
      <c r="G19" s="37">
        <v>0</v>
      </c>
      <c r="H19" s="33" t="s">
        <v>85</v>
      </c>
      <c r="I19" s="37">
        <v>1</v>
      </c>
      <c r="J19" s="37">
        <v>1</v>
      </c>
      <c r="K19" s="38">
        <v>0</v>
      </c>
      <c r="L19" s="38">
        <v>0</v>
      </c>
      <c r="M19" s="38">
        <v>16071</v>
      </c>
      <c r="N19" s="38">
        <v>16071</v>
      </c>
    </row>
    <row r="20" spans="1:14" s="25" customFormat="1" ht="47.25" x14ac:dyDescent="0.25">
      <c r="A20" s="64" t="s">
        <v>58</v>
      </c>
      <c r="B20" s="84">
        <v>55550</v>
      </c>
      <c r="C20" s="84" t="s">
        <v>85</v>
      </c>
      <c r="D20" s="84" t="s">
        <v>159</v>
      </c>
      <c r="E20" s="84" t="s">
        <v>118</v>
      </c>
      <c r="F20" s="84" t="s">
        <v>115</v>
      </c>
      <c r="G20" s="84">
        <f>G21</f>
        <v>7</v>
      </c>
      <c r="H20" s="85" t="s">
        <v>85</v>
      </c>
      <c r="I20" s="84">
        <f t="shared" ref="I20:N20" si="2">I21</f>
        <v>5</v>
      </c>
      <c r="J20" s="84">
        <f t="shared" si="2"/>
        <v>5</v>
      </c>
      <c r="K20" s="51">
        <f t="shared" si="2"/>
        <v>89117.2</v>
      </c>
      <c r="L20" s="51">
        <f t="shared" si="2"/>
        <v>97056.51</v>
      </c>
      <c r="M20" s="51">
        <f t="shared" si="2"/>
        <v>47500</v>
      </c>
      <c r="N20" s="51">
        <f t="shared" si="2"/>
        <v>47500</v>
      </c>
    </row>
    <row r="21" spans="1:14" s="25" customFormat="1" ht="69" customHeight="1" x14ac:dyDescent="0.25">
      <c r="A21" s="39" t="s">
        <v>58</v>
      </c>
      <c r="B21" s="83">
        <v>55550</v>
      </c>
      <c r="C21" s="83" t="s">
        <v>116</v>
      </c>
      <c r="D21" s="83" t="s">
        <v>302</v>
      </c>
      <c r="E21" s="83" t="s">
        <v>118</v>
      </c>
      <c r="F21" s="83" t="s">
        <v>115</v>
      </c>
      <c r="G21" s="83">
        <v>7</v>
      </c>
      <c r="H21" s="33">
        <v>45627</v>
      </c>
      <c r="I21" s="83">
        <v>5</v>
      </c>
      <c r="J21" s="83">
        <v>5</v>
      </c>
      <c r="K21" s="38">
        <v>89117.2</v>
      </c>
      <c r="L21" s="38">
        <v>97056.51</v>
      </c>
      <c r="M21" s="38">
        <v>47500</v>
      </c>
      <c r="N21" s="38">
        <v>47500</v>
      </c>
    </row>
    <row r="22" spans="1:14" s="22" customFormat="1" ht="31.5" x14ac:dyDescent="0.25">
      <c r="A22" s="64" t="s">
        <v>59</v>
      </c>
      <c r="B22" s="85" t="s">
        <v>85</v>
      </c>
      <c r="C22" s="85" t="s">
        <v>85</v>
      </c>
      <c r="D22" s="84" t="s">
        <v>238</v>
      </c>
      <c r="E22" s="84" t="s">
        <v>103</v>
      </c>
      <c r="F22" s="84" t="s">
        <v>109</v>
      </c>
      <c r="G22" s="114">
        <f>G45</f>
        <v>16150.14</v>
      </c>
      <c r="H22" s="115" t="s">
        <v>85</v>
      </c>
      <c r="I22" s="114">
        <f>I45</f>
        <v>16150.14</v>
      </c>
      <c r="J22" s="116">
        <f>J45</f>
        <v>16150.14</v>
      </c>
      <c r="K22" s="51" t="e">
        <f>K23+K45+#REF!</f>
        <v>#REF!</v>
      </c>
      <c r="L22" s="51">
        <f>L23+L45</f>
        <v>578237.97499999998</v>
      </c>
      <c r="M22" s="51">
        <f>M23+M45</f>
        <v>559330.59</v>
      </c>
      <c r="N22" s="51">
        <f>N23+N45</f>
        <v>559330.58499999996</v>
      </c>
    </row>
    <row r="23" spans="1:14" s="22" customFormat="1" ht="41.25" customHeight="1" x14ac:dyDescent="0.25">
      <c r="A23" s="64" t="s">
        <v>59</v>
      </c>
      <c r="B23" s="84">
        <v>85311</v>
      </c>
      <c r="C23" s="85" t="s">
        <v>85</v>
      </c>
      <c r="D23" s="84" t="s">
        <v>238</v>
      </c>
      <c r="E23" s="117" t="s">
        <v>103</v>
      </c>
      <c r="F23" s="84" t="s">
        <v>110</v>
      </c>
      <c r="G23" s="118">
        <f>G42</f>
        <v>1598</v>
      </c>
      <c r="H23" s="85" t="s">
        <v>85</v>
      </c>
      <c r="I23" s="118">
        <f>I42</f>
        <v>1598</v>
      </c>
      <c r="J23" s="65">
        <f>J42</f>
        <v>1598</v>
      </c>
      <c r="K23" s="51" t="e">
        <f>#REF!+#REF!+#REF!+#REF!+#REF!+#REF!+#REF!+#REF!+#REF!+#REF!+K24+#REF!+K26+K25+K27+K31+#REF!+K37+K30+K33+K35+#REF!+K28+K38+#REF!+K29+K42+K44</f>
        <v>#REF!</v>
      </c>
      <c r="L23" s="51">
        <f>L24+L25+L26+L27+L28+L29+L30+L31+L32+L33+L34+L35+L36+L37+L38+L39+L42+L40+L41+L43+L44</f>
        <v>175586.00099999999</v>
      </c>
      <c r="M23" s="51">
        <f>M24+M25+M26+M27+M28+M29+M30+M31+M32+M33+M34+M35+M36+M37+M38+M39+M42+M40+M41+M43+M44</f>
        <v>154251.71</v>
      </c>
      <c r="N23" s="51">
        <f>N24+N25+N26+N27+N28+N29+N30+N31+N32+N33+N34+N35+N36+N37+N38+N39+N42+N40+N41+N43+N44</f>
        <v>154251.70499999999</v>
      </c>
    </row>
    <row r="24" spans="1:14" s="25" customFormat="1" ht="47.25" customHeight="1" x14ac:dyDescent="0.25">
      <c r="A24" s="50" t="s">
        <v>59</v>
      </c>
      <c r="B24" s="86">
        <v>85311</v>
      </c>
      <c r="C24" s="86" t="s">
        <v>137</v>
      </c>
      <c r="D24" s="87" t="s">
        <v>192</v>
      </c>
      <c r="E24" s="83" t="s">
        <v>104</v>
      </c>
      <c r="F24" s="83" t="s">
        <v>111</v>
      </c>
      <c r="G24" s="35">
        <v>69</v>
      </c>
      <c r="H24" s="33">
        <v>45627</v>
      </c>
      <c r="I24" s="83">
        <v>69</v>
      </c>
      <c r="J24" s="83">
        <v>69</v>
      </c>
      <c r="K24" s="38">
        <v>19301.099999999999</v>
      </c>
      <c r="L24" s="38">
        <v>43321.154000000002</v>
      </c>
      <c r="M24" s="38">
        <v>42861.495000000003</v>
      </c>
      <c r="N24" s="38">
        <v>42861.495000000003</v>
      </c>
    </row>
    <row r="25" spans="1:14" s="25" customFormat="1" ht="62.25" customHeight="1" x14ac:dyDescent="0.25">
      <c r="A25" s="50" t="s">
        <v>59</v>
      </c>
      <c r="B25" s="39">
        <v>85311</v>
      </c>
      <c r="C25" s="39" t="s">
        <v>137</v>
      </c>
      <c r="D25" s="36" t="s">
        <v>226</v>
      </c>
      <c r="E25" s="37" t="s">
        <v>104</v>
      </c>
      <c r="F25" s="37" t="s">
        <v>111</v>
      </c>
      <c r="G25" s="35">
        <v>27</v>
      </c>
      <c r="H25" s="33">
        <v>45627</v>
      </c>
      <c r="I25" s="37">
        <v>27</v>
      </c>
      <c r="J25" s="37">
        <v>27</v>
      </c>
      <c r="K25" s="38">
        <v>6948.23</v>
      </c>
      <c r="L25" s="38">
        <v>5427.23</v>
      </c>
      <c r="M25" s="38">
        <v>7000</v>
      </c>
      <c r="N25" s="38">
        <v>7000</v>
      </c>
    </row>
    <row r="26" spans="1:14" s="25" customFormat="1" ht="66.75" customHeight="1" x14ac:dyDescent="0.25">
      <c r="A26" s="50" t="s">
        <v>59</v>
      </c>
      <c r="B26" s="39">
        <v>85311</v>
      </c>
      <c r="C26" s="39" t="s">
        <v>137</v>
      </c>
      <c r="D26" s="36" t="s">
        <v>193</v>
      </c>
      <c r="E26" s="37" t="s">
        <v>194</v>
      </c>
      <c r="F26" s="37" t="s">
        <v>111</v>
      </c>
      <c r="G26" s="35">
        <v>55</v>
      </c>
      <c r="H26" s="33">
        <v>45627</v>
      </c>
      <c r="I26" s="37">
        <v>51</v>
      </c>
      <c r="J26" s="37">
        <v>51</v>
      </c>
      <c r="K26" s="38">
        <v>1583.43</v>
      </c>
      <c r="L26" s="38">
        <v>2570</v>
      </c>
      <c r="M26" s="38">
        <v>3080.5050000000001</v>
      </c>
      <c r="N26" s="38">
        <v>3080.5050000000001</v>
      </c>
    </row>
    <row r="27" spans="1:14" s="25" customFormat="1" ht="62.25" customHeight="1" x14ac:dyDescent="0.25">
      <c r="A27" s="50" t="s">
        <v>59</v>
      </c>
      <c r="B27" s="39">
        <v>85311</v>
      </c>
      <c r="C27" s="39" t="s">
        <v>137</v>
      </c>
      <c r="D27" s="36" t="s">
        <v>218</v>
      </c>
      <c r="E27" s="37" t="s">
        <v>104</v>
      </c>
      <c r="F27" s="37" t="s">
        <v>111</v>
      </c>
      <c r="G27" s="35">
        <v>8</v>
      </c>
      <c r="H27" s="33">
        <v>45627</v>
      </c>
      <c r="I27" s="37">
        <v>8</v>
      </c>
      <c r="J27" s="37">
        <v>8</v>
      </c>
      <c r="K27" s="38">
        <v>2209.12</v>
      </c>
      <c r="L27" s="38">
        <v>5978.04</v>
      </c>
      <c r="M27" s="38">
        <v>7400</v>
      </c>
      <c r="N27" s="38">
        <v>7400</v>
      </c>
    </row>
    <row r="28" spans="1:14" s="25" customFormat="1" ht="70.5" customHeight="1" x14ac:dyDescent="0.25">
      <c r="A28" s="50" t="s">
        <v>59</v>
      </c>
      <c r="B28" s="39">
        <v>85311</v>
      </c>
      <c r="C28" s="39" t="s">
        <v>137</v>
      </c>
      <c r="D28" s="36" t="s">
        <v>303</v>
      </c>
      <c r="E28" s="37" t="s">
        <v>104</v>
      </c>
      <c r="F28" s="37" t="s">
        <v>111</v>
      </c>
      <c r="G28" s="35">
        <v>18</v>
      </c>
      <c r="H28" s="33">
        <v>45627</v>
      </c>
      <c r="I28" s="37">
        <v>18</v>
      </c>
      <c r="J28" s="37">
        <v>18</v>
      </c>
      <c r="K28" s="38">
        <v>16141.3</v>
      </c>
      <c r="L28" s="38">
        <v>19062.91</v>
      </c>
      <c r="M28" s="38">
        <v>18530.64</v>
      </c>
      <c r="N28" s="38">
        <v>18530.634999999998</v>
      </c>
    </row>
    <row r="29" spans="1:14" s="25" customFormat="1" ht="96.75" customHeight="1" x14ac:dyDescent="0.25">
      <c r="A29" s="50" t="s">
        <v>59</v>
      </c>
      <c r="B29" s="39">
        <v>85311</v>
      </c>
      <c r="C29" s="39" t="s">
        <v>137</v>
      </c>
      <c r="D29" s="36" t="s">
        <v>219</v>
      </c>
      <c r="E29" s="37" t="s">
        <v>104</v>
      </c>
      <c r="F29" s="37" t="s">
        <v>111</v>
      </c>
      <c r="G29" s="35">
        <v>1</v>
      </c>
      <c r="H29" s="33">
        <v>45627</v>
      </c>
      <c r="I29" s="37">
        <v>0</v>
      </c>
      <c r="J29" s="37">
        <v>0</v>
      </c>
      <c r="K29" s="38">
        <v>0</v>
      </c>
      <c r="L29" s="38">
        <v>1618.45</v>
      </c>
      <c r="M29" s="38">
        <v>0</v>
      </c>
      <c r="N29" s="38">
        <v>0</v>
      </c>
    </row>
    <row r="30" spans="1:14" s="25" customFormat="1" ht="37.5" customHeight="1" x14ac:dyDescent="0.25">
      <c r="A30" s="50" t="s">
        <v>59</v>
      </c>
      <c r="B30" s="39">
        <v>85311</v>
      </c>
      <c r="C30" s="39" t="s">
        <v>137</v>
      </c>
      <c r="D30" s="36" t="s">
        <v>244</v>
      </c>
      <c r="E30" s="37" t="s">
        <v>104</v>
      </c>
      <c r="F30" s="37" t="s">
        <v>111</v>
      </c>
      <c r="G30" s="35">
        <v>25</v>
      </c>
      <c r="H30" s="33">
        <v>45627</v>
      </c>
      <c r="I30" s="37">
        <v>25</v>
      </c>
      <c r="J30" s="37">
        <v>25</v>
      </c>
      <c r="K30" s="38">
        <v>0</v>
      </c>
      <c r="L30" s="38">
        <v>374.25</v>
      </c>
      <c r="M30" s="38">
        <v>748.58</v>
      </c>
      <c r="N30" s="38">
        <v>748.58</v>
      </c>
    </row>
    <row r="31" spans="1:14" s="25" customFormat="1" ht="48" customHeight="1" x14ac:dyDescent="0.25">
      <c r="A31" s="39" t="s">
        <v>59</v>
      </c>
      <c r="B31" s="39">
        <v>85311</v>
      </c>
      <c r="C31" s="39" t="s">
        <v>137</v>
      </c>
      <c r="D31" s="36" t="s">
        <v>243</v>
      </c>
      <c r="E31" s="37" t="s">
        <v>104</v>
      </c>
      <c r="F31" s="37" t="s">
        <v>111</v>
      </c>
      <c r="G31" s="35">
        <v>350</v>
      </c>
      <c r="H31" s="33">
        <v>45627</v>
      </c>
      <c r="I31" s="37">
        <v>450</v>
      </c>
      <c r="J31" s="37">
        <v>450</v>
      </c>
      <c r="K31" s="38">
        <v>21937.5</v>
      </c>
      <c r="L31" s="38">
        <v>10000</v>
      </c>
      <c r="M31" s="38">
        <v>10000</v>
      </c>
      <c r="N31" s="38">
        <v>10000</v>
      </c>
    </row>
    <row r="32" spans="1:14" s="25" customFormat="1" ht="48" customHeight="1" x14ac:dyDescent="0.25">
      <c r="A32" s="50" t="s">
        <v>59</v>
      </c>
      <c r="B32" s="39">
        <v>85311</v>
      </c>
      <c r="C32" s="39" t="s">
        <v>137</v>
      </c>
      <c r="D32" s="36" t="s">
        <v>215</v>
      </c>
      <c r="E32" s="37" t="s">
        <v>104</v>
      </c>
      <c r="F32" s="37" t="s">
        <v>111</v>
      </c>
      <c r="G32" s="35">
        <v>5</v>
      </c>
      <c r="H32" s="33">
        <v>45628</v>
      </c>
      <c r="I32" s="37">
        <v>0</v>
      </c>
      <c r="J32" s="37">
        <v>0</v>
      </c>
      <c r="K32" s="38"/>
      <c r="L32" s="38">
        <v>17286.59</v>
      </c>
      <c r="M32" s="38">
        <v>0</v>
      </c>
      <c r="N32" s="38">
        <v>0</v>
      </c>
    </row>
    <row r="33" spans="1:14" s="25" customFormat="1" ht="57.75" customHeight="1" x14ac:dyDescent="0.25">
      <c r="A33" s="39" t="s">
        <v>59</v>
      </c>
      <c r="B33" s="39">
        <v>85311</v>
      </c>
      <c r="C33" s="39" t="s">
        <v>137</v>
      </c>
      <c r="D33" s="36" t="s">
        <v>304</v>
      </c>
      <c r="E33" s="37" t="s">
        <v>104</v>
      </c>
      <c r="F33" s="37" t="s">
        <v>111</v>
      </c>
      <c r="G33" s="35">
        <v>1</v>
      </c>
      <c r="H33" s="33">
        <v>45627</v>
      </c>
      <c r="I33" s="37">
        <v>0</v>
      </c>
      <c r="J33" s="37">
        <v>0</v>
      </c>
      <c r="K33" s="38">
        <v>0</v>
      </c>
      <c r="L33" s="38">
        <v>5536.04</v>
      </c>
      <c r="M33" s="38">
        <v>0</v>
      </c>
      <c r="N33" s="38">
        <v>0</v>
      </c>
    </row>
    <row r="34" spans="1:14" s="25" customFormat="1" ht="57.75" customHeight="1" x14ac:dyDescent="0.25">
      <c r="A34" s="50" t="s">
        <v>59</v>
      </c>
      <c r="B34" s="39">
        <v>85311</v>
      </c>
      <c r="C34" s="39" t="s">
        <v>137</v>
      </c>
      <c r="D34" s="36" t="s">
        <v>305</v>
      </c>
      <c r="E34" s="37" t="s">
        <v>104</v>
      </c>
      <c r="F34" s="37" t="s">
        <v>111</v>
      </c>
      <c r="G34" s="35">
        <v>1</v>
      </c>
      <c r="H34" s="33">
        <v>45628</v>
      </c>
      <c r="I34" s="37">
        <v>0</v>
      </c>
      <c r="J34" s="37">
        <v>0</v>
      </c>
      <c r="K34" s="38"/>
      <c r="L34" s="38">
        <v>345.6</v>
      </c>
      <c r="M34" s="38">
        <v>0</v>
      </c>
      <c r="N34" s="38">
        <v>0</v>
      </c>
    </row>
    <row r="35" spans="1:14" s="25" customFormat="1" ht="37.5" customHeight="1" x14ac:dyDescent="0.25">
      <c r="A35" s="50" t="s">
        <v>59</v>
      </c>
      <c r="B35" s="39">
        <v>85311</v>
      </c>
      <c r="C35" s="39" t="s">
        <v>137</v>
      </c>
      <c r="D35" s="36" t="s">
        <v>241</v>
      </c>
      <c r="E35" s="37" t="s">
        <v>104</v>
      </c>
      <c r="F35" s="37" t="s">
        <v>111</v>
      </c>
      <c r="G35" s="35">
        <v>1</v>
      </c>
      <c r="H35" s="33">
        <v>45629</v>
      </c>
      <c r="I35" s="37">
        <v>0</v>
      </c>
      <c r="J35" s="37">
        <v>0</v>
      </c>
      <c r="K35" s="38">
        <v>0</v>
      </c>
      <c r="L35" s="38">
        <v>6950.94</v>
      </c>
      <c r="M35" s="38">
        <v>0</v>
      </c>
      <c r="N35" s="38">
        <v>0</v>
      </c>
    </row>
    <row r="36" spans="1:14" s="25" customFormat="1" ht="37.5" customHeight="1" x14ac:dyDescent="0.25">
      <c r="A36" s="50" t="s">
        <v>59</v>
      </c>
      <c r="B36" s="39">
        <v>85311</v>
      </c>
      <c r="C36" s="39" t="s">
        <v>137</v>
      </c>
      <c r="D36" s="36" t="s">
        <v>245</v>
      </c>
      <c r="E36" s="37" t="s">
        <v>104</v>
      </c>
      <c r="F36" s="37" t="s">
        <v>111</v>
      </c>
      <c r="G36" s="35">
        <v>6</v>
      </c>
      <c r="H36" s="33">
        <v>45630</v>
      </c>
      <c r="I36" s="37">
        <v>0</v>
      </c>
      <c r="J36" s="37">
        <v>0</v>
      </c>
      <c r="K36" s="38"/>
      <c r="L36" s="38">
        <v>748.58</v>
      </c>
      <c r="M36" s="38">
        <v>0</v>
      </c>
      <c r="N36" s="38">
        <v>0</v>
      </c>
    </row>
    <row r="37" spans="1:14" s="25" customFormat="1" ht="78" customHeight="1" x14ac:dyDescent="0.25">
      <c r="A37" s="50" t="s">
        <v>59</v>
      </c>
      <c r="B37" s="39">
        <v>85311</v>
      </c>
      <c r="C37" s="39" t="s">
        <v>137</v>
      </c>
      <c r="D37" s="36" t="s">
        <v>224</v>
      </c>
      <c r="E37" s="37" t="s">
        <v>104</v>
      </c>
      <c r="F37" s="37" t="s">
        <v>111</v>
      </c>
      <c r="G37" s="35">
        <v>31</v>
      </c>
      <c r="H37" s="33">
        <v>45627</v>
      </c>
      <c r="I37" s="37">
        <v>31</v>
      </c>
      <c r="J37" s="37">
        <v>31</v>
      </c>
      <c r="K37" s="38">
        <v>1277.47</v>
      </c>
      <c r="L37" s="38">
        <v>33604.85</v>
      </c>
      <c r="M37" s="38">
        <v>45105.03</v>
      </c>
      <c r="N37" s="38">
        <v>45105.03</v>
      </c>
    </row>
    <row r="38" spans="1:14" s="25" customFormat="1" ht="62.25" customHeight="1" x14ac:dyDescent="0.25">
      <c r="A38" s="50" t="s">
        <v>59</v>
      </c>
      <c r="B38" s="39">
        <v>85311</v>
      </c>
      <c r="C38" s="39" t="s">
        <v>137</v>
      </c>
      <c r="D38" s="36" t="s">
        <v>246</v>
      </c>
      <c r="E38" s="37" t="s">
        <v>104</v>
      </c>
      <c r="F38" s="37" t="s">
        <v>111</v>
      </c>
      <c r="G38" s="35">
        <v>6</v>
      </c>
      <c r="H38" s="33">
        <v>45627</v>
      </c>
      <c r="I38" s="37">
        <v>6</v>
      </c>
      <c r="J38" s="37">
        <v>6</v>
      </c>
      <c r="K38" s="38">
        <v>0</v>
      </c>
      <c r="L38" s="38">
        <v>1979.87</v>
      </c>
      <c r="M38" s="38">
        <v>2000</v>
      </c>
      <c r="N38" s="38">
        <v>2000</v>
      </c>
    </row>
    <row r="39" spans="1:14" s="25" customFormat="1" ht="62.25" customHeight="1" x14ac:dyDescent="0.25">
      <c r="A39" s="50" t="s">
        <v>59</v>
      </c>
      <c r="B39" s="39" t="s">
        <v>166</v>
      </c>
      <c r="C39" s="39" t="s">
        <v>137</v>
      </c>
      <c r="D39" s="36" t="s">
        <v>306</v>
      </c>
      <c r="E39" s="37" t="s">
        <v>104</v>
      </c>
      <c r="F39" s="37" t="s">
        <v>111</v>
      </c>
      <c r="G39" s="35">
        <v>1</v>
      </c>
      <c r="H39" s="33">
        <v>45628</v>
      </c>
      <c r="I39" s="37">
        <v>0</v>
      </c>
      <c r="J39" s="37">
        <v>0</v>
      </c>
      <c r="K39" s="38"/>
      <c r="L39" s="38">
        <v>20.13</v>
      </c>
      <c r="M39" s="38">
        <v>0</v>
      </c>
      <c r="N39" s="38">
        <v>0</v>
      </c>
    </row>
    <row r="40" spans="1:14" s="25" customFormat="1" ht="62.25" customHeight="1" x14ac:dyDescent="0.25">
      <c r="A40" s="50" t="s">
        <v>59</v>
      </c>
      <c r="B40" s="39">
        <v>85311</v>
      </c>
      <c r="C40" s="39" t="s">
        <v>137</v>
      </c>
      <c r="D40" s="36" t="s">
        <v>307</v>
      </c>
      <c r="E40" s="37" t="s">
        <v>104</v>
      </c>
      <c r="F40" s="37" t="s">
        <v>111</v>
      </c>
      <c r="G40" s="35">
        <v>700</v>
      </c>
      <c r="H40" s="33">
        <v>45627</v>
      </c>
      <c r="I40" s="37">
        <v>0</v>
      </c>
      <c r="J40" s="37">
        <v>0</v>
      </c>
      <c r="K40" s="38"/>
      <c r="L40" s="38">
        <v>1900</v>
      </c>
      <c r="M40" s="38">
        <v>0</v>
      </c>
      <c r="N40" s="38">
        <v>0</v>
      </c>
    </row>
    <row r="41" spans="1:14" s="25" customFormat="1" ht="62.25" customHeight="1" x14ac:dyDescent="0.25">
      <c r="A41" s="50" t="s">
        <v>59</v>
      </c>
      <c r="B41" s="39">
        <v>85311</v>
      </c>
      <c r="C41" s="39" t="s">
        <v>137</v>
      </c>
      <c r="D41" s="36" t="s">
        <v>308</v>
      </c>
      <c r="E41" s="37" t="s">
        <v>104</v>
      </c>
      <c r="F41" s="37" t="s">
        <v>111</v>
      </c>
      <c r="G41" s="35">
        <v>1</v>
      </c>
      <c r="H41" s="33">
        <v>45627</v>
      </c>
      <c r="I41" s="37">
        <v>0</v>
      </c>
      <c r="J41" s="37">
        <v>0</v>
      </c>
      <c r="K41" s="38"/>
      <c r="L41" s="38">
        <v>277.57</v>
      </c>
      <c r="M41" s="38">
        <v>0</v>
      </c>
      <c r="N41" s="38">
        <v>0</v>
      </c>
    </row>
    <row r="42" spans="1:14" s="25" customFormat="1" ht="62.25" customHeight="1" x14ac:dyDescent="0.25">
      <c r="A42" s="50" t="s">
        <v>59</v>
      </c>
      <c r="B42" s="39">
        <v>85311</v>
      </c>
      <c r="C42" s="39" t="s">
        <v>137</v>
      </c>
      <c r="D42" s="36" t="s">
        <v>95</v>
      </c>
      <c r="E42" s="37" t="s">
        <v>103</v>
      </c>
      <c r="F42" s="37" t="s">
        <v>112</v>
      </c>
      <c r="G42" s="35">
        <v>1598</v>
      </c>
      <c r="H42" s="33">
        <v>45627</v>
      </c>
      <c r="I42" s="37">
        <v>1598</v>
      </c>
      <c r="J42" s="37">
        <v>1598</v>
      </c>
      <c r="K42" s="38">
        <v>19844</v>
      </c>
      <c r="L42" s="38">
        <v>16804.217000000001</v>
      </c>
      <c r="M42" s="38">
        <v>15909</v>
      </c>
      <c r="N42" s="38">
        <v>15909</v>
      </c>
    </row>
    <row r="43" spans="1:14" s="22" customFormat="1" ht="41.25" customHeight="1" x14ac:dyDescent="0.25">
      <c r="A43" s="39" t="s">
        <v>59</v>
      </c>
      <c r="B43" s="37">
        <v>85311</v>
      </c>
      <c r="C43" s="39" t="s">
        <v>126</v>
      </c>
      <c r="D43" s="39" t="s">
        <v>167</v>
      </c>
      <c r="E43" s="39" t="s">
        <v>127</v>
      </c>
      <c r="F43" s="39" t="s">
        <v>111</v>
      </c>
      <c r="G43" s="34">
        <v>45</v>
      </c>
      <c r="H43" s="39" t="s">
        <v>225</v>
      </c>
      <c r="I43" s="34">
        <v>45</v>
      </c>
      <c r="J43" s="34">
        <v>45</v>
      </c>
      <c r="K43" s="38"/>
      <c r="L43" s="38">
        <v>1616.46</v>
      </c>
      <c r="M43" s="38">
        <v>1616.46</v>
      </c>
      <c r="N43" s="38">
        <v>1616.46</v>
      </c>
    </row>
    <row r="44" spans="1:14" s="25" customFormat="1" ht="96.75" customHeight="1" x14ac:dyDescent="0.25">
      <c r="A44" s="50" t="s">
        <v>59</v>
      </c>
      <c r="B44" s="39" t="s">
        <v>166</v>
      </c>
      <c r="C44" s="39" t="s">
        <v>116</v>
      </c>
      <c r="D44" s="36" t="s">
        <v>273</v>
      </c>
      <c r="E44" s="37" t="s">
        <v>220</v>
      </c>
      <c r="F44" s="37" t="s">
        <v>80</v>
      </c>
      <c r="G44" s="35">
        <v>8</v>
      </c>
      <c r="H44" s="33">
        <v>45627</v>
      </c>
      <c r="I44" s="37">
        <v>0</v>
      </c>
      <c r="J44" s="37">
        <v>0</v>
      </c>
      <c r="K44" s="38">
        <v>0</v>
      </c>
      <c r="L44" s="38">
        <v>163.12</v>
      </c>
      <c r="M44" s="38">
        <v>0</v>
      </c>
      <c r="N44" s="38">
        <v>0</v>
      </c>
    </row>
    <row r="45" spans="1:14" s="25" customFormat="1" ht="39.950000000000003" customHeight="1" x14ac:dyDescent="0.25">
      <c r="A45" s="64" t="s">
        <v>59</v>
      </c>
      <c r="B45" s="84">
        <v>85312</v>
      </c>
      <c r="C45" s="85" t="s">
        <v>85</v>
      </c>
      <c r="D45" s="84" t="s">
        <v>195</v>
      </c>
      <c r="E45" s="117" t="s">
        <v>191</v>
      </c>
      <c r="F45" s="84" t="s">
        <v>112</v>
      </c>
      <c r="G45" s="84">
        <f>G46</f>
        <v>16150.14</v>
      </c>
      <c r="H45" s="85" t="s">
        <v>85</v>
      </c>
      <c r="I45" s="84">
        <f t="shared" ref="I45:M45" si="3">I46</f>
        <v>16150.14</v>
      </c>
      <c r="J45" s="65">
        <f t="shared" si="3"/>
        <v>16150.14</v>
      </c>
      <c r="K45" s="51">
        <f t="shared" si="3"/>
        <v>384165.22</v>
      </c>
      <c r="L45" s="51">
        <f t="shared" si="3"/>
        <v>402651.97399999999</v>
      </c>
      <c r="M45" s="51">
        <f t="shared" si="3"/>
        <v>405078.88</v>
      </c>
      <c r="N45" s="51">
        <f>N46</f>
        <v>405078.88</v>
      </c>
    </row>
    <row r="46" spans="1:14" s="22" customFormat="1" ht="63" customHeight="1" x14ac:dyDescent="0.25">
      <c r="A46" s="39" t="s">
        <v>59</v>
      </c>
      <c r="B46" s="83">
        <v>85312</v>
      </c>
      <c r="C46" s="86" t="s">
        <v>139</v>
      </c>
      <c r="D46" s="83" t="s">
        <v>196</v>
      </c>
      <c r="E46" s="66" t="s">
        <v>191</v>
      </c>
      <c r="F46" s="83" t="s">
        <v>112</v>
      </c>
      <c r="G46" s="83">
        <v>16150.14</v>
      </c>
      <c r="H46" s="33">
        <v>45627</v>
      </c>
      <c r="I46" s="83">
        <v>16150.14</v>
      </c>
      <c r="J46" s="83">
        <v>16150.14</v>
      </c>
      <c r="K46" s="38">
        <v>384165.22</v>
      </c>
      <c r="L46" s="38">
        <v>402651.97399999999</v>
      </c>
      <c r="M46" s="38">
        <v>405078.88</v>
      </c>
      <c r="N46" s="38">
        <v>405078.88</v>
      </c>
    </row>
    <row r="47" spans="1:14" s="22" customFormat="1" ht="31.5" customHeight="1" x14ac:dyDescent="0.25">
      <c r="A47" s="64" t="s">
        <v>89</v>
      </c>
      <c r="B47" s="85" t="s">
        <v>85</v>
      </c>
      <c r="C47" s="85" t="s">
        <v>85</v>
      </c>
      <c r="D47" s="84" t="s">
        <v>96</v>
      </c>
      <c r="E47" s="84" t="str">
        <f>E56</f>
        <v>Количество высаженных зеленых насаждений</v>
      </c>
      <c r="F47" s="84" t="s">
        <v>111</v>
      </c>
      <c r="G47" s="113">
        <f>G56</f>
        <v>7881</v>
      </c>
      <c r="H47" s="85" t="s">
        <v>85</v>
      </c>
      <c r="I47" s="118">
        <f>I56</f>
        <v>749</v>
      </c>
      <c r="J47" s="118">
        <f>J56</f>
        <v>748.8</v>
      </c>
      <c r="K47" s="51" t="e">
        <f>K48+K56</f>
        <v>#REF!</v>
      </c>
      <c r="L47" s="51">
        <f>L56+L48</f>
        <v>178399.13</v>
      </c>
      <c r="M47" s="51">
        <f>M56+M48</f>
        <v>144605.905</v>
      </c>
      <c r="N47" s="51">
        <f>N48+N56</f>
        <v>144605.905</v>
      </c>
    </row>
    <row r="48" spans="1:14" s="22" customFormat="1" ht="47.25" x14ac:dyDescent="0.25">
      <c r="A48" s="39" t="s">
        <v>89</v>
      </c>
      <c r="B48" s="83">
        <v>85411</v>
      </c>
      <c r="C48" s="85" t="s">
        <v>85</v>
      </c>
      <c r="D48" s="84" t="s">
        <v>247</v>
      </c>
      <c r="E48" s="84" t="str">
        <f>E49</f>
        <v>Площадь зеленых насаждений</v>
      </c>
      <c r="F48" s="84" t="str">
        <f>F49</f>
        <v>га</v>
      </c>
      <c r="G48" s="118">
        <f>G49</f>
        <v>234</v>
      </c>
      <c r="H48" s="85" t="s">
        <v>85</v>
      </c>
      <c r="I48" s="119">
        <f>I49</f>
        <v>234</v>
      </c>
      <c r="J48" s="119">
        <f>J49</f>
        <v>234</v>
      </c>
      <c r="K48" s="51">
        <f t="shared" ref="K48" si="4">K49+K50+K51+K52+K53+K54+K55</f>
        <v>12580.66</v>
      </c>
      <c r="L48" s="51">
        <f>L49+L50+L51+L52+L53+L54+L55</f>
        <v>75172.47</v>
      </c>
      <c r="M48" s="51">
        <f t="shared" ref="M48:N48" si="5">M49+M50+M51+M52+M53+M54+M55</f>
        <v>84605.904999999999</v>
      </c>
      <c r="N48" s="51">
        <f t="shared" si="5"/>
        <v>84605.904999999999</v>
      </c>
    </row>
    <row r="49" spans="1:14" s="22" customFormat="1" ht="47.25" x14ac:dyDescent="0.25">
      <c r="A49" s="39" t="s">
        <v>89</v>
      </c>
      <c r="B49" s="37">
        <v>85411</v>
      </c>
      <c r="C49" s="39" t="s">
        <v>139</v>
      </c>
      <c r="D49" s="37" t="s">
        <v>247</v>
      </c>
      <c r="E49" s="37" t="s">
        <v>274</v>
      </c>
      <c r="F49" s="37" t="s">
        <v>113</v>
      </c>
      <c r="G49" s="47">
        <v>234</v>
      </c>
      <c r="H49" s="33">
        <v>45627</v>
      </c>
      <c r="I49" s="43">
        <v>234</v>
      </c>
      <c r="J49" s="43">
        <v>234</v>
      </c>
      <c r="K49" s="38">
        <v>8962.2800000000007</v>
      </c>
      <c r="L49" s="38">
        <v>66265.634999999995</v>
      </c>
      <c r="M49" s="38">
        <v>75305.904999999999</v>
      </c>
      <c r="N49" s="38">
        <v>75305.904999999999</v>
      </c>
    </row>
    <row r="50" spans="1:14" s="22" customFormat="1" ht="43.5" customHeight="1" x14ac:dyDescent="0.25">
      <c r="A50" s="39" t="s">
        <v>89</v>
      </c>
      <c r="B50" s="37">
        <v>85411</v>
      </c>
      <c r="C50" s="39" t="s">
        <v>137</v>
      </c>
      <c r="D50" s="39" t="s">
        <v>248</v>
      </c>
      <c r="E50" s="37" t="s">
        <v>249</v>
      </c>
      <c r="F50" s="37" t="s">
        <v>80</v>
      </c>
      <c r="G50" s="48">
        <v>0</v>
      </c>
      <c r="H50" s="33" t="s">
        <v>85</v>
      </c>
      <c r="I50" s="34">
        <v>1300</v>
      </c>
      <c r="J50" s="34">
        <v>1300</v>
      </c>
      <c r="K50" s="38">
        <v>3201.47</v>
      </c>
      <c r="L50" s="38">
        <v>0</v>
      </c>
      <c r="M50" s="38">
        <v>3626</v>
      </c>
      <c r="N50" s="38">
        <v>3626</v>
      </c>
    </row>
    <row r="51" spans="1:14" s="22" customFormat="1" ht="43.5" customHeight="1" x14ac:dyDescent="0.25">
      <c r="A51" s="39" t="s">
        <v>89</v>
      </c>
      <c r="B51" s="37">
        <v>85411</v>
      </c>
      <c r="C51" s="39" t="s">
        <v>137</v>
      </c>
      <c r="D51" s="39" t="s">
        <v>256</v>
      </c>
      <c r="E51" s="37" t="s">
        <v>249</v>
      </c>
      <c r="F51" s="37" t="s">
        <v>80</v>
      </c>
      <c r="G51" s="46">
        <v>249</v>
      </c>
      <c r="H51" s="41">
        <v>45597</v>
      </c>
      <c r="I51" s="34">
        <v>0</v>
      </c>
      <c r="J51" s="34">
        <v>0</v>
      </c>
      <c r="K51" s="38"/>
      <c r="L51" s="38">
        <v>1135.7</v>
      </c>
      <c r="M51" s="38">
        <v>0</v>
      </c>
      <c r="N51" s="38">
        <v>0</v>
      </c>
    </row>
    <row r="52" spans="1:14" s="22" customFormat="1" ht="43.5" customHeight="1" x14ac:dyDescent="0.25">
      <c r="A52" s="39" t="s">
        <v>89</v>
      </c>
      <c r="B52" s="37">
        <v>85411</v>
      </c>
      <c r="C52" s="39" t="s">
        <v>137</v>
      </c>
      <c r="D52" s="39" t="s">
        <v>276</v>
      </c>
      <c r="E52" s="37" t="s">
        <v>249</v>
      </c>
      <c r="F52" s="37" t="s">
        <v>80</v>
      </c>
      <c r="G52" s="46">
        <v>8000</v>
      </c>
      <c r="H52" s="41">
        <v>45597</v>
      </c>
      <c r="I52" s="34">
        <v>0</v>
      </c>
      <c r="J52" s="34">
        <v>0</v>
      </c>
      <c r="K52" s="38"/>
      <c r="L52" s="38">
        <v>1580.27</v>
      </c>
      <c r="M52" s="38">
        <v>0</v>
      </c>
      <c r="N52" s="38">
        <v>0</v>
      </c>
    </row>
    <row r="53" spans="1:14" s="22" customFormat="1" ht="42.75" customHeight="1" x14ac:dyDescent="0.25">
      <c r="A53" s="39" t="s">
        <v>89</v>
      </c>
      <c r="B53" s="37">
        <v>85411</v>
      </c>
      <c r="C53" s="39" t="s">
        <v>205</v>
      </c>
      <c r="D53" s="37" t="s">
        <v>250</v>
      </c>
      <c r="E53" s="37" t="s">
        <v>251</v>
      </c>
      <c r="F53" s="37" t="s">
        <v>110</v>
      </c>
      <c r="G53" s="42">
        <v>50.8</v>
      </c>
      <c r="H53" s="41">
        <v>45627</v>
      </c>
      <c r="I53" s="43">
        <v>50.8</v>
      </c>
      <c r="J53" s="43">
        <v>50.8</v>
      </c>
      <c r="K53" s="38">
        <v>416.91</v>
      </c>
      <c r="L53" s="38">
        <v>5792.6750000000002</v>
      </c>
      <c r="M53" s="38">
        <v>5674</v>
      </c>
      <c r="N53" s="38">
        <v>5674</v>
      </c>
    </row>
    <row r="54" spans="1:14" s="22" customFormat="1" ht="42.75" customHeight="1" x14ac:dyDescent="0.25">
      <c r="A54" s="39" t="s">
        <v>89</v>
      </c>
      <c r="B54" s="37">
        <v>85411</v>
      </c>
      <c r="C54" s="39" t="s">
        <v>137</v>
      </c>
      <c r="D54" s="37" t="s">
        <v>277</v>
      </c>
      <c r="E54" s="37" t="s">
        <v>249</v>
      </c>
      <c r="F54" s="37" t="s">
        <v>80</v>
      </c>
      <c r="G54" s="40">
        <v>75</v>
      </c>
      <c r="H54" s="41">
        <v>45597</v>
      </c>
      <c r="I54" s="43">
        <v>0</v>
      </c>
      <c r="J54" s="43">
        <v>0</v>
      </c>
      <c r="K54" s="38"/>
      <c r="L54" s="38">
        <v>78.39</v>
      </c>
      <c r="M54" s="38">
        <v>0</v>
      </c>
      <c r="N54" s="38">
        <v>0</v>
      </c>
    </row>
    <row r="55" spans="1:14" s="22" customFormat="1" ht="42.75" customHeight="1" x14ac:dyDescent="0.25">
      <c r="A55" s="39" t="s">
        <v>89</v>
      </c>
      <c r="B55" s="37">
        <v>85411</v>
      </c>
      <c r="C55" s="39" t="s">
        <v>137</v>
      </c>
      <c r="D55" s="37" t="s">
        <v>278</v>
      </c>
      <c r="E55" s="37" t="s">
        <v>249</v>
      </c>
      <c r="F55" s="37" t="s">
        <v>80</v>
      </c>
      <c r="G55" s="40">
        <v>150</v>
      </c>
      <c r="H55" s="41">
        <v>45597</v>
      </c>
      <c r="I55" s="43">
        <v>0</v>
      </c>
      <c r="J55" s="43">
        <v>0</v>
      </c>
      <c r="K55" s="38"/>
      <c r="L55" s="38">
        <v>319.8</v>
      </c>
      <c r="M55" s="38">
        <v>0</v>
      </c>
      <c r="N55" s="38">
        <v>0</v>
      </c>
    </row>
    <row r="56" spans="1:14" s="22" customFormat="1" ht="42.75" customHeight="1" x14ac:dyDescent="0.25">
      <c r="A56" s="64" t="s">
        <v>89</v>
      </c>
      <c r="B56" s="84">
        <v>85421</v>
      </c>
      <c r="C56" s="85" t="s">
        <v>85</v>
      </c>
      <c r="D56" s="120" t="s">
        <v>252</v>
      </c>
      <c r="E56" s="84" t="s">
        <v>164</v>
      </c>
      <c r="F56" s="84" t="s">
        <v>111</v>
      </c>
      <c r="G56" s="121">
        <f>G57+G61+G63+G58</f>
        <v>7881</v>
      </c>
      <c r="H56" s="51" t="s">
        <v>85</v>
      </c>
      <c r="I56" s="121">
        <f>I57+I61+I63+I58</f>
        <v>749</v>
      </c>
      <c r="J56" s="121">
        <f>J57+J59+J61+J62+J60+J63+J58</f>
        <v>748.8</v>
      </c>
      <c r="K56" s="51" t="e">
        <f>K57+K59+K61+K62+K60+K63+K58+#REF!</f>
        <v>#REF!</v>
      </c>
      <c r="L56" s="51">
        <f>L57+L59+L61+L62+L60+L63+L58</f>
        <v>103226.65999999999</v>
      </c>
      <c r="M56" s="51">
        <f>M57+M59+M61+M62+M60+M63+M58</f>
        <v>59999.999999999993</v>
      </c>
      <c r="N56" s="51">
        <f>N57+N59+N61+N62+N60+N63+N58</f>
        <v>59999.999999999993</v>
      </c>
    </row>
    <row r="57" spans="1:14" s="25" customFormat="1" ht="54" customHeight="1" x14ac:dyDescent="0.25">
      <c r="A57" s="163" t="s">
        <v>89</v>
      </c>
      <c r="B57" s="136">
        <v>85421</v>
      </c>
      <c r="C57" s="39" t="s">
        <v>141</v>
      </c>
      <c r="D57" s="165" t="s">
        <v>255</v>
      </c>
      <c r="E57" s="37" t="s">
        <v>164</v>
      </c>
      <c r="F57" s="37" t="s">
        <v>111</v>
      </c>
      <c r="G57" s="34">
        <v>7232</v>
      </c>
      <c r="H57" s="33">
        <v>45627</v>
      </c>
      <c r="I57" s="34">
        <v>0</v>
      </c>
      <c r="J57" s="34">
        <v>0</v>
      </c>
      <c r="K57" s="38">
        <v>0</v>
      </c>
      <c r="L57" s="38">
        <v>39041.199999999997</v>
      </c>
      <c r="M57" s="38">
        <v>0</v>
      </c>
      <c r="N57" s="38">
        <v>0</v>
      </c>
    </row>
    <row r="58" spans="1:14" s="25" customFormat="1" ht="39.950000000000003" customHeight="1" x14ac:dyDescent="0.25">
      <c r="A58" s="164"/>
      <c r="B58" s="136"/>
      <c r="C58" s="39" t="s">
        <v>137</v>
      </c>
      <c r="D58" s="165"/>
      <c r="E58" s="37" t="s">
        <v>164</v>
      </c>
      <c r="F58" s="37" t="s">
        <v>111</v>
      </c>
      <c r="G58" s="34">
        <v>249</v>
      </c>
      <c r="H58" s="33">
        <v>45597</v>
      </c>
      <c r="I58" s="34">
        <v>249</v>
      </c>
      <c r="J58" s="34">
        <v>249</v>
      </c>
      <c r="K58" s="38"/>
      <c r="L58" s="38">
        <v>10249.67</v>
      </c>
      <c r="M58" s="38">
        <v>4358.45</v>
      </c>
      <c r="N58" s="38">
        <v>4358.45</v>
      </c>
    </row>
    <row r="59" spans="1:14" s="22" customFormat="1" ht="50.25" customHeight="1" x14ac:dyDescent="0.25">
      <c r="A59" s="39" t="s">
        <v>89</v>
      </c>
      <c r="B59" s="37">
        <v>85421</v>
      </c>
      <c r="C59" s="39" t="s">
        <v>137</v>
      </c>
      <c r="D59" s="36" t="s">
        <v>257</v>
      </c>
      <c r="E59" s="37" t="s">
        <v>258</v>
      </c>
      <c r="F59" s="37" t="s">
        <v>80</v>
      </c>
      <c r="G59" s="34">
        <v>174</v>
      </c>
      <c r="H59" s="33">
        <v>45627</v>
      </c>
      <c r="I59" s="34">
        <v>0</v>
      </c>
      <c r="J59" s="34">
        <v>0</v>
      </c>
      <c r="K59" s="38"/>
      <c r="L59" s="38">
        <v>595.08000000000004</v>
      </c>
      <c r="M59" s="38">
        <v>0</v>
      </c>
      <c r="N59" s="38">
        <v>0</v>
      </c>
    </row>
    <row r="60" spans="1:14" s="22" customFormat="1" ht="42.75" customHeight="1" x14ac:dyDescent="0.25">
      <c r="A60" s="39" t="s">
        <v>89</v>
      </c>
      <c r="B60" s="37">
        <v>85421</v>
      </c>
      <c r="C60" s="39" t="s">
        <v>137</v>
      </c>
      <c r="D60" s="36" t="s">
        <v>275</v>
      </c>
      <c r="E60" s="37" t="s">
        <v>164</v>
      </c>
      <c r="F60" s="37" t="s">
        <v>111</v>
      </c>
      <c r="G60" s="34">
        <v>75</v>
      </c>
      <c r="H60" s="33">
        <v>45597</v>
      </c>
      <c r="I60" s="34">
        <v>0</v>
      </c>
      <c r="J60" s="34">
        <v>0</v>
      </c>
      <c r="K60" s="38"/>
      <c r="L60" s="38">
        <v>407.4</v>
      </c>
      <c r="M60" s="38">
        <v>0</v>
      </c>
      <c r="N60" s="38">
        <v>0</v>
      </c>
    </row>
    <row r="61" spans="1:14" s="22" customFormat="1" ht="42.75" customHeight="1" x14ac:dyDescent="0.25">
      <c r="A61" s="39" t="s">
        <v>89</v>
      </c>
      <c r="B61" s="37">
        <v>85421</v>
      </c>
      <c r="C61" s="39" t="s">
        <v>137</v>
      </c>
      <c r="D61" s="36" t="s">
        <v>253</v>
      </c>
      <c r="E61" s="37" t="s">
        <v>164</v>
      </c>
      <c r="F61" s="37" t="s">
        <v>111</v>
      </c>
      <c r="G61" s="40">
        <v>250</v>
      </c>
      <c r="H61" s="41">
        <v>45597</v>
      </c>
      <c r="I61" s="34">
        <v>250</v>
      </c>
      <c r="J61" s="34">
        <v>250</v>
      </c>
      <c r="K61" s="38"/>
      <c r="L61" s="38">
        <v>12044.79</v>
      </c>
      <c r="M61" s="38">
        <v>13930.6</v>
      </c>
      <c r="N61" s="38">
        <v>13930.6</v>
      </c>
    </row>
    <row r="62" spans="1:14" s="25" customFormat="1" ht="39.950000000000003" customHeight="1" x14ac:dyDescent="0.25">
      <c r="A62" s="39" t="s">
        <v>89</v>
      </c>
      <c r="B62" s="37">
        <v>85421</v>
      </c>
      <c r="C62" s="39" t="s">
        <v>137</v>
      </c>
      <c r="D62" s="36" t="s">
        <v>279</v>
      </c>
      <c r="E62" s="37" t="s">
        <v>251</v>
      </c>
      <c r="F62" s="37" t="s">
        <v>112</v>
      </c>
      <c r="G62" s="42">
        <v>50.8</v>
      </c>
      <c r="H62" s="41">
        <v>45627</v>
      </c>
      <c r="I62" s="43">
        <v>50.8</v>
      </c>
      <c r="J62" s="43">
        <v>50.8</v>
      </c>
      <c r="K62" s="38">
        <v>34216.81</v>
      </c>
      <c r="L62" s="38">
        <v>39985.519999999997</v>
      </c>
      <c r="M62" s="38">
        <v>40000</v>
      </c>
      <c r="N62" s="38">
        <v>40000</v>
      </c>
    </row>
    <row r="63" spans="1:14" s="22" customFormat="1" ht="42.75" customHeight="1" x14ac:dyDescent="0.25">
      <c r="A63" s="39" t="s">
        <v>89</v>
      </c>
      <c r="B63" s="37">
        <v>85421</v>
      </c>
      <c r="C63" s="39" t="s">
        <v>137</v>
      </c>
      <c r="D63" s="36" t="s">
        <v>254</v>
      </c>
      <c r="E63" s="37" t="s">
        <v>164</v>
      </c>
      <c r="F63" s="37" t="s">
        <v>111</v>
      </c>
      <c r="G63" s="40">
        <v>150</v>
      </c>
      <c r="H63" s="41">
        <v>45597</v>
      </c>
      <c r="I63" s="34">
        <v>250</v>
      </c>
      <c r="J63" s="34">
        <v>199</v>
      </c>
      <c r="K63" s="38"/>
      <c r="L63" s="38">
        <v>903</v>
      </c>
      <c r="M63" s="38">
        <v>1710.95</v>
      </c>
      <c r="N63" s="38">
        <v>1710.95</v>
      </c>
    </row>
    <row r="64" spans="1:14" ht="69.75" customHeight="1" x14ac:dyDescent="0.25">
      <c r="A64" s="64" t="s">
        <v>90</v>
      </c>
      <c r="B64" s="85" t="s">
        <v>85</v>
      </c>
      <c r="C64" s="85" t="s">
        <v>85</v>
      </c>
      <c r="D64" s="84" t="s">
        <v>97</v>
      </c>
      <c r="E64" s="122" t="s">
        <v>105</v>
      </c>
      <c r="F64" s="117" t="s">
        <v>111</v>
      </c>
      <c r="G64" s="123">
        <f>G65</f>
        <v>34900</v>
      </c>
      <c r="H64" s="124" t="s">
        <v>85</v>
      </c>
      <c r="I64" s="123">
        <f>I65</f>
        <v>35400</v>
      </c>
      <c r="J64" s="123">
        <f>J65</f>
        <v>35900</v>
      </c>
      <c r="K64" s="51" t="e">
        <f>K65+K68</f>
        <v>#REF!</v>
      </c>
      <c r="L64" s="51">
        <f>L65+L68</f>
        <v>447261.91000000003</v>
      </c>
      <c r="M64" s="51">
        <f>M65+M68</f>
        <v>441369.11499999999</v>
      </c>
      <c r="N64" s="51">
        <f>N65+N68</f>
        <v>441369.12</v>
      </c>
    </row>
    <row r="65" spans="1:14" ht="42.75" customHeight="1" x14ac:dyDescent="0.25">
      <c r="A65" s="64" t="s">
        <v>90</v>
      </c>
      <c r="B65" s="84">
        <v>85811</v>
      </c>
      <c r="C65" s="85" t="s">
        <v>85</v>
      </c>
      <c r="D65" s="84" t="s">
        <v>140</v>
      </c>
      <c r="E65" s="84" t="s">
        <v>105</v>
      </c>
      <c r="F65" s="84" t="s">
        <v>111</v>
      </c>
      <c r="G65" s="113">
        <f>G66</f>
        <v>34900</v>
      </c>
      <c r="H65" s="85" t="s">
        <v>85</v>
      </c>
      <c r="I65" s="113">
        <f>I66</f>
        <v>35400</v>
      </c>
      <c r="J65" s="113">
        <f>J66</f>
        <v>35900</v>
      </c>
      <c r="K65" s="51">
        <f>K66+K67</f>
        <v>411969.41000000003</v>
      </c>
      <c r="L65" s="51">
        <f t="shared" ref="L65:M65" si="6">L66+L67</f>
        <v>379206</v>
      </c>
      <c r="M65" s="51">
        <f t="shared" si="6"/>
        <v>356369.11499999999</v>
      </c>
      <c r="N65" s="51">
        <f>N66+N67</f>
        <v>356369.12</v>
      </c>
    </row>
    <row r="66" spans="1:14" ht="30" customHeight="1" x14ac:dyDescent="0.25">
      <c r="A66" s="39" t="s">
        <v>90</v>
      </c>
      <c r="B66" s="83">
        <v>85811</v>
      </c>
      <c r="C66" s="86" t="s">
        <v>137</v>
      </c>
      <c r="D66" s="83" t="s">
        <v>140</v>
      </c>
      <c r="E66" s="83" t="s">
        <v>105</v>
      </c>
      <c r="F66" s="83" t="s">
        <v>111</v>
      </c>
      <c r="G66" s="34">
        <v>34900</v>
      </c>
      <c r="H66" s="33">
        <v>45627</v>
      </c>
      <c r="I66" s="34">
        <v>35400</v>
      </c>
      <c r="J66" s="34">
        <v>35900</v>
      </c>
      <c r="K66" s="49">
        <v>271277.745</v>
      </c>
      <c r="L66" s="49">
        <v>249206</v>
      </c>
      <c r="M66" s="49">
        <v>216369.11499999999</v>
      </c>
      <c r="N66" s="49">
        <v>216369.12</v>
      </c>
    </row>
    <row r="67" spans="1:14" ht="30" customHeight="1" x14ac:dyDescent="0.25">
      <c r="A67" s="50" t="s">
        <v>90</v>
      </c>
      <c r="B67" s="83">
        <v>85511</v>
      </c>
      <c r="C67" s="86" t="s">
        <v>137</v>
      </c>
      <c r="D67" s="83" t="s">
        <v>321</v>
      </c>
      <c r="E67" s="83" t="s">
        <v>105</v>
      </c>
      <c r="F67" s="83" t="s">
        <v>111</v>
      </c>
      <c r="G67" s="34">
        <v>34900</v>
      </c>
      <c r="H67" s="33">
        <v>45627</v>
      </c>
      <c r="I67" s="34">
        <v>35400</v>
      </c>
      <c r="J67" s="34">
        <v>35900</v>
      </c>
      <c r="K67" s="49">
        <v>140691.66500000001</v>
      </c>
      <c r="L67" s="49">
        <v>130000</v>
      </c>
      <c r="M67" s="49">
        <v>140000</v>
      </c>
      <c r="N67" s="49">
        <v>140000</v>
      </c>
    </row>
    <row r="68" spans="1:14" ht="30" customHeight="1" x14ac:dyDescent="0.25">
      <c r="A68" s="166" t="s">
        <v>90</v>
      </c>
      <c r="B68" s="161">
        <v>85821</v>
      </c>
      <c r="C68" s="160" t="s">
        <v>85</v>
      </c>
      <c r="D68" s="161" t="s">
        <v>98</v>
      </c>
      <c r="E68" s="125" t="s">
        <v>104</v>
      </c>
      <c r="F68" s="84" t="s">
        <v>111</v>
      </c>
      <c r="G68" s="113">
        <f>G70+G71+G72+G74+G78+G79+G81</f>
        <v>44</v>
      </c>
      <c r="H68" s="85" t="s">
        <v>85</v>
      </c>
      <c r="I68" s="113">
        <f>I70+I71+I72+I74+I78+I79+I81</f>
        <v>73</v>
      </c>
      <c r="J68" s="113">
        <f>J74</f>
        <v>70</v>
      </c>
      <c r="K68" s="149" t="e">
        <f>#REF!+#REF!+#REF!+#REF!+#REF!+#REF!+#REF!+K84+#REF!+#REF!+K85+K74+#REF!+#REF!+#REF!+#REF!+#REF!+#REF!+#REF!+#REF!+#REF!+#REF!+#REF!+#REF!+#REF!+#REF!+#REF!</f>
        <v>#REF!</v>
      </c>
      <c r="L68" s="149">
        <f>L80+L70+L71+L72+L73+L74+L75+L76+L77+L78+L79+L81+L82+L83+L84+L85</f>
        <v>68055.910000000018</v>
      </c>
      <c r="M68" s="149">
        <f>M70+M71+M72+M73+M74+M75+M76+M77+M78+M79+M81+M82+M83+M84+M85</f>
        <v>85000</v>
      </c>
      <c r="N68" s="149">
        <f>N70+N71+N72+N73+N74+N75+N76+N77+N78+N79+N81+N82+N83+N84+N85</f>
        <v>85000</v>
      </c>
    </row>
    <row r="69" spans="1:14" ht="30" customHeight="1" x14ac:dyDescent="0.25">
      <c r="A69" s="167"/>
      <c r="B69" s="161"/>
      <c r="C69" s="160"/>
      <c r="D69" s="161"/>
      <c r="E69" s="125" t="s">
        <v>188</v>
      </c>
      <c r="F69" s="84" t="s">
        <v>111</v>
      </c>
      <c r="G69" s="113">
        <f>G75+G77+G82+G83+G84+G85</f>
        <v>20</v>
      </c>
      <c r="H69" s="113" t="s">
        <v>85</v>
      </c>
      <c r="I69" s="113">
        <f>I75+I77+I82+I83+I84+I85</f>
        <v>0</v>
      </c>
      <c r="J69" s="113">
        <f>J75+J77+J82+J83+J84+J85</f>
        <v>0</v>
      </c>
      <c r="K69" s="149"/>
      <c r="L69" s="149"/>
      <c r="M69" s="149"/>
      <c r="N69" s="149"/>
    </row>
    <row r="70" spans="1:14" s="22" customFormat="1" ht="88.5" customHeight="1" x14ac:dyDescent="0.25">
      <c r="A70" s="39" t="s">
        <v>90</v>
      </c>
      <c r="B70" s="83">
        <v>85821</v>
      </c>
      <c r="C70" s="86" t="s">
        <v>137</v>
      </c>
      <c r="D70" s="83" t="s">
        <v>280</v>
      </c>
      <c r="E70" s="44" t="s">
        <v>104</v>
      </c>
      <c r="F70" s="83" t="s">
        <v>111</v>
      </c>
      <c r="G70" s="45">
        <v>1</v>
      </c>
      <c r="H70" s="33">
        <v>45383</v>
      </c>
      <c r="I70" s="45">
        <v>0</v>
      </c>
      <c r="J70" s="45">
        <v>0</v>
      </c>
      <c r="K70" s="49"/>
      <c r="L70" s="49">
        <v>744.54</v>
      </c>
      <c r="M70" s="49">
        <v>0</v>
      </c>
      <c r="N70" s="49">
        <v>0</v>
      </c>
    </row>
    <row r="71" spans="1:14" s="22" customFormat="1" ht="66" customHeight="1" x14ac:dyDescent="0.25">
      <c r="A71" s="39" t="s">
        <v>90</v>
      </c>
      <c r="B71" s="37">
        <v>85821</v>
      </c>
      <c r="C71" s="39" t="s">
        <v>137</v>
      </c>
      <c r="D71" s="37" t="s">
        <v>281</v>
      </c>
      <c r="E71" s="44" t="s">
        <v>104</v>
      </c>
      <c r="F71" s="37" t="s">
        <v>111</v>
      </c>
      <c r="G71" s="45">
        <v>1</v>
      </c>
      <c r="H71" s="33">
        <v>45383</v>
      </c>
      <c r="I71" s="45">
        <v>0</v>
      </c>
      <c r="J71" s="45">
        <v>0</v>
      </c>
      <c r="K71" s="49"/>
      <c r="L71" s="49">
        <v>599.88</v>
      </c>
      <c r="M71" s="49">
        <v>0</v>
      </c>
      <c r="N71" s="49">
        <v>0</v>
      </c>
    </row>
    <row r="72" spans="1:14" s="22" customFormat="1" ht="77.25" customHeight="1" x14ac:dyDescent="0.25">
      <c r="A72" s="39" t="s">
        <v>90</v>
      </c>
      <c r="B72" s="37">
        <v>85821</v>
      </c>
      <c r="C72" s="39" t="s">
        <v>137</v>
      </c>
      <c r="D72" s="37" t="s">
        <v>282</v>
      </c>
      <c r="E72" s="44" t="s">
        <v>104</v>
      </c>
      <c r="F72" s="37" t="s">
        <v>111</v>
      </c>
      <c r="G72" s="45">
        <v>1</v>
      </c>
      <c r="H72" s="33">
        <v>45627</v>
      </c>
      <c r="I72" s="45">
        <v>0</v>
      </c>
      <c r="J72" s="45">
        <v>0</v>
      </c>
      <c r="K72" s="49"/>
      <c r="L72" s="49">
        <v>8500</v>
      </c>
      <c r="M72" s="49">
        <v>0</v>
      </c>
      <c r="N72" s="49">
        <v>0</v>
      </c>
    </row>
    <row r="73" spans="1:14" s="22" customFormat="1" ht="99.75" customHeight="1" x14ac:dyDescent="0.25">
      <c r="A73" s="39" t="s">
        <v>90</v>
      </c>
      <c r="B73" s="37">
        <v>85821</v>
      </c>
      <c r="C73" s="39" t="s">
        <v>137</v>
      </c>
      <c r="D73" s="37" t="s">
        <v>283</v>
      </c>
      <c r="E73" s="44" t="s">
        <v>262</v>
      </c>
      <c r="F73" s="37" t="s">
        <v>111</v>
      </c>
      <c r="G73" s="45">
        <v>29</v>
      </c>
      <c r="H73" s="33">
        <v>45383</v>
      </c>
      <c r="I73" s="45">
        <v>0</v>
      </c>
      <c r="J73" s="45">
        <v>0</v>
      </c>
      <c r="K73" s="49"/>
      <c r="L73" s="49">
        <v>7613.05</v>
      </c>
      <c r="M73" s="49">
        <v>0</v>
      </c>
      <c r="N73" s="49">
        <v>0</v>
      </c>
    </row>
    <row r="74" spans="1:14" s="22" customFormat="1" ht="64.5" customHeight="1" x14ac:dyDescent="0.25">
      <c r="A74" s="39" t="s">
        <v>90</v>
      </c>
      <c r="B74" s="37">
        <v>85821</v>
      </c>
      <c r="C74" s="39" t="s">
        <v>137</v>
      </c>
      <c r="D74" s="37" t="s">
        <v>184</v>
      </c>
      <c r="E74" s="44" t="s">
        <v>104</v>
      </c>
      <c r="F74" s="37" t="s">
        <v>111</v>
      </c>
      <c r="G74" s="45">
        <v>38</v>
      </c>
      <c r="H74" s="33">
        <v>45627</v>
      </c>
      <c r="I74" s="45">
        <v>73</v>
      </c>
      <c r="J74" s="45">
        <v>70</v>
      </c>
      <c r="K74" s="49">
        <v>43207.18</v>
      </c>
      <c r="L74" s="49">
        <v>26630.880000000001</v>
      </c>
      <c r="M74" s="49">
        <v>85000</v>
      </c>
      <c r="N74" s="49">
        <v>85000</v>
      </c>
    </row>
    <row r="75" spans="1:14" s="22" customFormat="1" ht="45" customHeight="1" x14ac:dyDescent="0.25">
      <c r="A75" s="39" t="s">
        <v>90</v>
      </c>
      <c r="B75" s="37">
        <v>85821</v>
      </c>
      <c r="C75" s="39" t="s">
        <v>137</v>
      </c>
      <c r="D75" s="37" t="s">
        <v>259</v>
      </c>
      <c r="E75" s="44" t="s">
        <v>188</v>
      </c>
      <c r="F75" s="37" t="s">
        <v>111</v>
      </c>
      <c r="G75" s="45">
        <v>2</v>
      </c>
      <c r="H75" s="33">
        <v>45352</v>
      </c>
      <c r="I75" s="45">
        <v>0</v>
      </c>
      <c r="J75" s="45">
        <v>0</v>
      </c>
      <c r="K75" s="49"/>
      <c r="L75" s="49">
        <v>3000</v>
      </c>
      <c r="M75" s="49">
        <v>0</v>
      </c>
      <c r="N75" s="49">
        <v>0</v>
      </c>
    </row>
    <row r="76" spans="1:14" s="22" customFormat="1" ht="84" customHeight="1" x14ac:dyDescent="0.25">
      <c r="A76" s="39" t="s">
        <v>90</v>
      </c>
      <c r="B76" s="37">
        <v>85821</v>
      </c>
      <c r="C76" s="39" t="s">
        <v>137</v>
      </c>
      <c r="D76" s="37" t="s">
        <v>260</v>
      </c>
      <c r="E76" s="44" t="s">
        <v>285</v>
      </c>
      <c r="F76" s="37" t="s">
        <v>111</v>
      </c>
      <c r="G76" s="45">
        <v>370</v>
      </c>
      <c r="H76" s="33">
        <v>45505</v>
      </c>
      <c r="I76" s="45">
        <v>0</v>
      </c>
      <c r="J76" s="45">
        <v>0</v>
      </c>
      <c r="K76" s="49"/>
      <c r="L76" s="49">
        <v>6992.77</v>
      </c>
      <c r="M76" s="49">
        <v>0</v>
      </c>
      <c r="N76" s="49">
        <v>0</v>
      </c>
    </row>
    <row r="77" spans="1:14" s="22" customFormat="1" ht="66.75" customHeight="1" x14ac:dyDescent="0.25">
      <c r="A77" s="39" t="s">
        <v>90</v>
      </c>
      <c r="B77" s="37">
        <v>85821</v>
      </c>
      <c r="C77" s="39" t="s">
        <v>137</v>
      </c>
      <c r="D77" s="37" t="s">
        <v>268</v>
      </c>
      <c r="E77" s="44" t="s">
        <v>188</v>
      </c>
      <c r="F77" s="37" t="s">
        <v>111</v>
      </c>
      <c r="G77" s="45">
        <v>5</v>
      </c>
      <c r="H77" s="33">
        <v>45413</v>
      </c>
      <c r="I77" s="45">
        <v>0</v>
      </c>
      <c r="J77" s="45">
        <v>0</v>
      </c>
      <c r="K77" s="49"/>
      <c r="L77" s="49">
        <v>3198.37</v>
      </c>
      <c r="M77" s="49">
        <v>0</v>
      </c>
      <c r="N77" s="49">
        <v>0</v>
      </c>
    </row>
    <row r="78" spans="1:14" s="22" customFormat="1" ht="59.25" customHeight="1" x14ac:dyDescent="0.25">
      <c r="A78" s="39" t="s">
        <v>90</v>
      </c>
      <c r="B78" s="37">
        <v>85821</v>
      </c>
      <c r="C78" s="39" t="s">
        <v>137</v>
      </c>
      <c r="D78" s="37" t="s">
        <v>261</v>
      </c>
      <c r="E78" s="44" t="s">
        <v>104</v>
      </c>
      <c r="F78" s="37" t="s">
        <v>111</v>
      </c>
      <c r="G78" s="45">
        <v>1</v>
      </c>
      <c r="H78" s="33">
        <v>45383</v>
      </c>
      <c r="I78" s="45">
        <v>0</v>
      </c>
      <c r="J78" s="45">
        <v>0</v>
      </c>
      <c r="K78" s="49"/>
      <c r="L78" s="49">
        <v>150</v>
      </c>
      <c r="M78" s="49">
        <v>0</v>
      </c>
      <c r="N78" s="49">
        <v>0</v>
      </c>
    </row>
    <row r="79" spans="1:14" s="22" customFormat="1" ht="66.75" customHeight="1" x14ac:dyDescent="0.25">
      <c r="A79" s="39" t="s">
        <v>90</v>
      </c>
      <c r="B79" s="37">
        <v>85821</v>
      </c>
      <c r="C79" s="39" t="s">
        <v>137</v>
      </c>
      <c r="D79" s="37" t="s">
        <v>284</v>
      </c>
      <c r="E79" s="44" t="s">
        <v>104</v>
      </c>
      <c r="F79" s="37" t="s">
        <v>111</v>
      </c>
      <c r="G79" s="45">
        <v>1</v>
      </c>
      <c r="H79" s="33">
        <v>45323</v>
      </c>
      <c r="I79" s="45">
        <v>0</v>
      </c>
      <c r="J79" s="45">
        <v>0</v>
      </c>
      <c r="K79" s="49"/>
      <c r="L79" s="49">
        <v>81.52</v>
      </c>
      <c r="M79" s="49">
        <v>0</v>
      </c>
      <c r="N79" s="49">
        <v>0</v>
      </c>
    </row>
    <row r="80" spans="1:14" s="22" customFormat="1" ht="99.75" customHeight="1" x14ac:dyDescent="0.25">
      <c r="A80" s="39" t="s">
        <v>90</v>
      </c>
      <c r="B80" s="37">
        <v>85821</v>
      </c>
      <c r="C80" s="39" t="s">
        <v>137</v>
      </c>
      <c r="D80" s="37" t="s">
        <v>269</v>
      </c>
      <c r="E80" s="44" t="s">
        <v>104</v>
      </c>
      <c r="F80" s="37" t="s">
        <v>111</v>
      </c>
      <c r="G80" s="45">
        <v>1</v>
      </c>
      <c r="H80" s="33">
        <v>45627</v>
      </c>
      <c r="I80" s="45">
        <v>0</v>
      </c>
      <c r="J80" s="45">
        <v>0</v>
      </c>
      <c r="K80" s="49"/>
      <c r="L80" s="49">
        <v>174.39</v>
      </c>
      <c r="M80" s="49">
        <v>0</v>
      </c>
      <c r="N80" s="49">
        <v>0</v>
      </c>
    </row>
    <row r="81" spans="1:14" s="22" customFormat="1" ht="99.75" customHeight="1" x14ac:dyDescent="0.25">
      <c r="A81" s="39" t="s">
        <v>90</v>
      </c>
      <c r="B81" s="37">
        <v>85821</v>
      </c>
      <c r="C81" s="39" t="s">
        <v>137</v>
      </c>
      <c r="D81" s="37" t="s">
        <v>263</v>
      </c>
      <c r="E81" s="44" t="s">
        <v>104</v>
      </c>
      <c r="F81" s="37" t="s">
        <v>111</v>
      </c>
      <c r="G81" s="45">
        <v>1</v>
      </c>
      <c r="H81" s="33">
        <v>45383</v>
      </c>
      <c r="I81" s="45">
        <v>0</v>
      </c>
      <c r="J81" s="45">
        <v>0</v>
      </c>
      <c r="K81" s="49"/>
      <c r="L81" s="49">
        <v>9450</v>
      </c>
      <c r="M81" s="49">
        <v>0</v>
      </c>
      <c r="N81" s="49">
        <v>0</v>
      </c>
    </row>
    <row r="82" spans="1:14" s="22" customFormat="1" ht="128.25" customHeight="1" x14ac:dyDescent="0.25">
      <c r="A82" s="39" t="s">
        <v>90</v>
      </c>
      <c r="B82" s="37">
        <v>85821</v>
      </c>
      <c r="C82" s="39" t="s">
        <v>137</v>
      </c>
      <c r="D82" s="37" t="s">
        <v>309</v>
      </c>
      <c r="E82" s="44" t="s">
        <v>188</v>
      </c>
      <c r="F82" s="37" t="s">
        <v>111</v>
      </c>
      <c r="G82" s="45">
        <v>1</v>
      </c>
      <c r="H82" s="33">
        <v>45383</v>
      </c>
      <c r="I82" s="45">
        <v>0</v>
      </c>
      <c r="J82" s="45">
        <v>0</v>
      </c>
      <c r="K82" s="49"/>
      <c r="L82" s="49">
        <v>154.9</v>
      </c>
      <c r="M82" s="49">
        <v>0</v>
      </c>
      <c r="N82" s="49">
        <v>0</v>
      </c>
    </row>
    <row r="83" spans="1:14" s="22" customFormat="1" ht="88.5" customHeight="1" x14ac:dyDescent="0.25">
      <c r="A83" s="39" t="s">
        <v>90</v>
      </c>
      <c r="B83" s="37">
        <v>85821</v>
      </c>
      <c r="C83" s="39" t="s">
        <v>137</v>
      </c>
      <c r="D83" s="37" t="s">
        <v>310</v>
      </c>
      <c r="E83" s="44" t="s">
        <v>188</v>
      </c>
      <c r="F83" s="37" t="s">
        <v>111</v>
      </c>
      <c r="G83" s="45">
        <v>1</v>
      </c>
      <c r="H83" s="33">
        <v>45383</v>
      </c>
      <c r="I83" s="45">
        <v>0</v>
      </c>
      <c r="J83" s="45">
        <v>0</v>
      </c>
      <c r="K83" s="49"/>
      <c r="L83" s="49">
        <v>92.21</v>
      </c>
      <c r="M83" s="49">
        <v>0</v>
      </c>
      <c r="N83" s="49">
        <v>0</v>
      </c>
    </row>
    <row r="84" spans="1:14" s="22" customFormat="1" ht="99.75" customHeight="1" x14ac:dyDescent="0.25">
      <c r="A84" s="39" t="s">
        <v>90</v>
      </c>
      <c r="B84" s="37">
        <v>85821</v>
      </c>
      <c r="C84" s="39" t="s">
        <v>137</v>
      </c>
      <c r="D84" s="37" t="s">
        <v>270</v>
      </c>
      <c r="E84" s="44" t="s">
        <v>188</v>
      </c>
      <c r="F84" s="37" t="s">
        <v>111</v>
      </c>
      <c r="G84" s="45">
        <v>1</v>
      </c>
      <c r="H84" s="33">
        <v>45444</v>
      </c>
      <c r="I84" s="45">
        <v>0</v>
      </c>
      <c r="J84" s="45">
        <v>0</v>
      </c>
      <c r="K84" s="49">
        <v>611.86</v>
      </c>
      <c r="L84" s="49">
        <v>251.49</v>
      </c>
      <c r="M84" s="49">
        <v>0</v>
      </c>
      <c r="N84" s="49">
        <v>0</v>
      </c>
    </row>
    <row r="85" spans="1:14" s="22" customFormat="1" ht="94.5" customHeight="1" x14ac:dyDescent="0.25">
      <c r="A85" s="39" t="s">
        <v>90</v>
      </c>
      <c r="B85" s="37">
        <v>85821</v>
      </c>
      <c r="C85" s="39" t="s">
        <v>137</v>
      </c>
      <c r="D85" s="37" t="s">
        <v>221</v>
      </c>
      <c r="E85" s="44" t="s">
        <v>188</v>
      </c>
      <c r="F85" s="37" t="s">
        <v>111</v>
      </c>
      <c r="G85" s="45">
        <v>10</v>
      </c>
      <c r="H85" s="33">
        <v>45627</v>
      </c>
      <c r="I85" s="45">
        <v>0</v>
      </c>
      <c r="J85" s="45">
        <v>0</v>
      </c>
      <c r="K85" s="49">
        <v>0</v>
      </c>
      <c r="L85" s="49">
        <v>421.91</v>
      </c>
      <c r="M85" s="49">
        <v>0</v>
      </c>
      <c r="N85" s="49">
        <v>0</v>
      </c>
    </row>
    <row r="86" spans="1:14" s="26" customFormat="1" ht="9.75" customHeight="1" x14ac:dyDescent="0.25">
      <c r="A86" s="166" t="s">
        <v>114</v>
      </c>
      <c r="B86" s="140" t="s">
        <v>85</v>
      </c>
      <c r="C86" s="140" t="s">
        <v>85</v>
      </c>
      <c r="D86" s="139" t="s">
        <v>120</v>
      </c>
      <c r="E86" s="139" t="s">
        <v>121</v>
      </c>
      <c r="F86" s="139" t="s">
        <v>286</v>
      </c>
      <c r="G86" s="141">
        <f>G93</f>
        <v>90</v>
      </c>
      <c r="H86" s="140" t="s">
        <v>85</v>
      </c>
      <c r="I86" s="141">
        <f>I93</f>
        <v>90.1</v>
      </c>
      <c r="J86" s="141">
        <f>J93</f>
        <v>90.2</v>
      </c>
      <c r="K86" s="148" t="e">
        <f>K90+K92+K94+K100</f>
        <v>#REF!</v>
      </c>
      <c r="L86" s="148">
        <f>L90+L92+L94+L100</f>
        <v>300222.56399999995</v>
      </c>
      <c r="M86" s="148">
        <f>M90+M92+M94+M100</f>
        <v>357482.80000000005</v>
      </c>
      <c r="N86" s="148">
        <f>N90+N92+N94+N100</f>
        <v>295251.53000000003</v>
      </c>
    </row>
    <row r="87" spans="1:14" s="26" customFormat="1" ht="15" customHeight="1" x14ac:dyDescent="0.25">
      <c r="A87" s="167"/>
      <c r="B87" s="140"/>
      <c r="C87" s="140"/>
      <c r="D87" s="139"/>
      <c r="E87" s="139"/>
      <c r="F87" s="139"/>
      <c r="G87" s="141"/>
      <c r="H87" s="140"/>
      <c r="I87" s="141"/>
      <c r="J87" s="141"/>
      <c r="K87" s="148"/>
      <c r="L87" s="148"/>
      <c r="M87" s="148"/>
      <c r="N87" s="148"/>
    </row>
    <row r="88" spans="1:14" s="25" customFormat="1" ht="15" customHeight="1" x14ac:dyDescent="0.25">
      <c r="A88" s="167"/>
      <c r="B88" s="140"/>
      <c r="C88" s="140"/>
      <c r="D88" s="139"/>
      <c r="E88" s="139"/>
      <c r="F88" s="139"/>
      <c r="G88" s="141"/>
      <c r="H88" s="140"/>
      <c r="I88" s="141"/>
      <c r="J88" s="141"/>
      <c r="K88" s="148"/>
      <c r="L88" s="148"/>
      <c r="M88" s="148"/>
      <c r="N88" s="148"/>
    </row>
    <row r="89" spans="1:14" s="25" customFormat="1" ht="39" customHeight="1" x14ac:dyDescent="0.25">
      <c r="A89" s="168"/>
      <c r="B89" s="140"/>
      <c r="C89" s="140"/>
      <c r="D89" s="139"/>
      <c r="E89" s="139"/>
      <c r="F89" s="139"/>
      <c r="G89" s="141"/>
      <c r="H89" s="140"/>
      <c r="I89" s="141"/>
      <c r="J89" s="141"/>
      <c r="K89" s="148"/>
      <c r="L89" s="148"/>
      <c r="M89" s="148"/>
      <c r="N89" s="148"/>
    </row>
    <row r="90" spans="1:14" s="25" customFormat="1" ht="39.950000000000003" customHeight="1" x14ac:dyDescent="0.25">
      <c r="A90" s="64" t="s">
        <v>114</v>
      </c>
      <c r="B90" s="89" t="s">
        <v>165</v>
      </c>
      <c r="C90" s="89" t="s">
        <v>85</v>
      </c>
      <c r="D90" s="88" t="s">
        <v>175</v>
      </c>
      <c r="E90" s="88" t="s">
        <v>178</v>
      </c>
      <c r="F90" s="88" t="s">
        <v>143</v>
      </c>
      <c r="G90" s="90">
        <f>G91</f>
        <v>2453</v>
      </c>
      <c r="H90" s="94" t="s">
        <v>85</v>
      </c>
      <c r="I90" s="90">
        <f>I91</f>
        <v>2453</v>
      </c>
      <c r="J90" s="90">
        <f>J91</f>
        <v>2453</v>
      </c>
      <c r="K90" s="112" t="e">
        <f>K91+#REF!</f>
        <v>#REF!</v>
      </c>
      <c r="L90" s="112">
        <f>L91</f>
        <v>59000</v>
      </c>
      <c r="M90" s="112">
        <f>M91</f>
        <v>59000</v>
      </c>
      <c r="N90" s="112">
        <f>N91</f>
        <v>59000</v>
      </c>
    </row>
    <row r="91" spans="1:14" s="25" customFormat="1" ht="32.25" customHeight="1" x14ac:dyDescent="0.25">
      <c r="A91" s="39" t="s">
        <v>114</v>
      </c>
      <c r="B91" s="39" t="s">
        <v>165</v>
      </c>
      <c r="C91" s="39" t="s">
        <v>116</v>
      </c>
      <c r="D91" s="37" t="s">
        <v>187</v>
      </c>
      <c r="E91" s="37" t="s">
        <v>178</v>
      </c>
      <c r="F91" s="37" t="s">
        <v>143</v>
      </c>
      <c r="G91" s="34">
        <v>2453</v>
      </c>
      <c r="H91" s="33">
        <v>45627</v>
      </c>
      <c r="I91" s="34">
        <v>2453</v>
      </c>
      <c r="J91" s="34">
        <v>2453</v>
      </c>
      <c r="K91" s="38">
        <v>57942.27</v>
      </c>
      <c r="L91" s="38">
        <v>59000</v>
      </c>
      <c r="M91" s="38">
        <v>59000</v>
      </c>
      <c r="N91" s="38">
        <v>59000</v>
      </c>
    </row>
    <row r="92" spans="1:14" s="25" customFormat="1" ht="47.25" x14ac:dyDescent="0.25">
      <c r="A92" s="64" t="s">
        <v>114</v>
      </c>
      <c r="B92" s="89" t="s">
        <v>176</v>
      </c>
      <c r="C92" s="89" t="s">
        <v>85</v>
      </c>
      <c r="D92" s="88" t="s">
        <v>175</v>
      </c>
      <c r="E92" s="88" t="s">
        <v>124</v>
      </c>
      <c r="F92" s="88" t="str">
        <f>F93</f>
        <v>тыс.пог.м</v>
      </c>
      <c r="G92" s="111">
        <f>G93</f>
        <v>90</v>
      </c>
      <c r="H92" s="94" t="s">
        <v>85</v>
      </c>
      <c r="I92" s="111">
        <f t="shared" ref="I92:M92" si="7">I93</f>
        <v>90.1</v>
      </c>
      <c r="J92" s="111">
        <f t="shared" si="7"/>
        <v>90.2</v>
      </c>
      <c r="K92" s="112">
        <f t="shared" si="7"/>
        <v>173970.755</v>
      </c>
      <c r="L92" s="112">
        <f t="shared" si="7"/>
        <v>213152.144</v>
      </c>
      <c r="M92" s="112">
        <f t="shared" si="7"/>
        <v>221251.53</v>
      </c>
      <c r="N92" s="112">
        <f>N93</f>
        <v>221251.53</v>
      </c>
    </row>
    <row r="93" spans="1:14" s="25" customFormat="1" ht="71.25" customHeight="1" x14ac:dyDescent="0.25">
      <c r="A93" s="39" t="s">
        <v>114</v>
      </c>
      <c r="B93" s="37">
        <v>85511</v>
      </c>
      <c r="C93" s="67" t="s">
        <v>138</v>
      </c>
      <c r="D93" s="36" t="s">
        <v>123</v>
      </c>
      <c r="E93" s="37" t="s">
        <v>124</v>
      </c>
      <c r="F93" s="37" t="s">
        <v>286</v>
      </c>
      <c r="G93" s="43">
        <v>90</v>
      </c>
      <c r="H93" s="33">
        <v>45627</v>
      </c>
      <c r="I93" s="43">
        <v>90.1</v>
      </c>
      <c r="J93" s="43">
        <v>90.2</v>
      </c>
      <c r="K93" s="38">
        <v>173970.755</v>
      </c>
      <c r="L93" s="38">
        <v>213152.144</v>
      </c>
      <c r="M93" s="38">
        <v>221251.53</v>
      </c>
      <c r="N93" s="38">
        <v>221251.53</v>
      </c>
    </row>
    <row r="94" spans="1:14" s="25" customFormat="1" ht="48" customHeight="1" x14ac:dyDescent="0.25">
      <c r="A94" s="166" t="s">
        <v>114</v>
      </c>
      <c r="B94" s="139">
        <v>85521</v>
      </c>
      <c r="C94" s="174" t="s">
        <v>85</v>
      </c>
      <c r="D94" s="139" t="s">
        <v>177</v>
      </c>
      <c r="E94" s="88" t="s">
        <v>190</v>
      </c>
      <c r="F94" s="88" t="s">
        <v>111</v>
      </c>
      <c r="G94" s="90">
        <f>G96</f>
        <v>2</v>
      </c>
      <c r="H94" s="89" t="s">
        <v>85</v>
      </c>
      <c r="I94" s="88">
        <f>I96</f>
        <v>1</v>
      </c>
      <c r="J94" s="88">
        <f>J96</f>
        <v>1</v>
      </c>
      <c r="K94" s="148">
        <f>K96+K97+K99</f>
        <v>27559.61</v>
      </c>
      <c r="L94" s="148">
        <f>L96+L97+L98+L99</f>
        <v>25600</v>
      </c>
      <c r="M94" s="148">
        <f>M96+M97+M98+M99</f>
        <v>15000</v>
      </c>
      <c r="N94" s="148">
        <f>N96+N97+N98+N99</f>
        <v>15000</v>
      </c>
    </row>
    <row r="95" spans="1:14" s="25" customFormat="1" ht="48" customHeight="1" x14ac:dyDescent="0.25">
      <c r="A95" s="168"/>
      <c r="B95" s="139"/>
      <c r="C95" s="174"/>
      <c r="D95" s="139"/>
      <c r="E95" s="88" t="s">
        <v>188</v>
      </c>
      <c r="F95" s="88" t="s">
        <v>111</v>
      </c>
      <c r="G95" s="90">
        <f>G97+G99</f>
        <v>100</v>
      </c>
      <c r="H95" s="89" t="s">
        <v>85</v>
      </c>
      <c r="I95" s="88">
        <f>I97+I99</f>
        <v>0</v>
      </c>
      <c r="J95" s="88">
        <f>J97+J99</f>
        <v>0</v>
      </c>
      <c r="K95" s="148"/>
      <c r="L95" s="148"/>
      <c r="M95" s="148"/>
      <c r="N95" s="148"/>
    </row>
    <row r="96" spans="1:14" s="25" customFormat="1" ht="60" customHeight="1" x14ac:dyDescent="0.25">
      <c r="A96" s="39" t="s">
        <v>114</v>
      </c>
      <c r="B96" s="37">
        <v>85521</v>
      </c>
      <c r="C96" s="39" t="s">
        <v>138</v>
      </c>
      <c r="D96" s="37" t="s">
        <v>197</v>
      </c>
      <c r="E96" s="37" t="s">
        <v>119</v>
      </c>
      <c r="F96" s="37" t="s">
        <v>111</v>
      </c>
      <c r="G96" s="37">
        <v>2</v>
      </c>
      <c r="H96" s="33">
        <v>45627</v>
      </c>
      <c r="I96" s="37">
        <v>1</v>
      </c>
      <c r="J96" s="37">
        <v>1</v>
      </c>
      <c r="K96" s="38">
        <v>24080.25</v>
      </c>
      <c r="L96" s="38">
        <v>17400</v>
      </c>
      <c r="M96" s="38">
        <v>15000</v>
      </c>
      <c r="N96" s="38">
        <v>15000</v>
      </c>
    </row>
    <row r="97" spans="1:14" s="25" customFormat="1" ht="39.950000000000003" customHeight="1" x14ac:dyDescent="0.25">
      <c r="A97" s="50" t="s">
        <v>114</v>
      </c>
      <c r="B97" s="37">
        <v>85521</v>
      </c>
      <c r="C97" s="39" t="s">
        <v>138</v>
      </c>
      <c r="D97" s="37" t="s">
        <v>198</v>
      </c>
      <c r="E97" s="37" t="s">
        <v>188</v>
      </c>
      <c r="F97" s="37" t="s">
        <v>111</v>
      </c>
      <c r="G97" s="37">
        <v>97</v>
      </c>
      <c r="H97" s="33">
        <v>45627</v>
      </c>
      <c r="I97" s="37">
        <v>0</v>
      </c>
      <c r="J97" s="37">
        <v>0</v>
      </c>
      <c r="K97" s="38">
        <v>2839.36</v>
      </c>
      <c r="L97" s="38">
        <v>7100</v>
      </c>
      <c r="M97" s="38">
        <v>0</v>
      </c>
      <c r="N97" s="38">
        <v>0</v>
      </c>
    </row>
    <row r="98" spans="1:14" s="25" customFormat="1" ht="39.950000000000003" customHeight="1" x14ac:dyDescent="0.25">
      <c r="A98" s="50" t="s">
        <v>114</v>
      </c>
      <c r="B98" s="37">
        <v>85521</v>
      </c>
      <c r="C98" s="39" t="s">
        <v>138</v>
      </c>
      <c r="D98" s="37" t="s">
        <v>227</v>
      </c>
      <c r="E98" s="37" t="s">
        <v>104</v>
      </c>
      <c r="F98" s="37" t="s">
        <v>111</v>
      </c>
      <c r="G98" s="37">
        <v>1</v>
      </c>
      <c r="H98" s="33">
        <v>45627</v>
      </c>
      <c r="I98" s="37">
        <v>0</v>
      </c>
      <c r="J98" s="37">
        <v>0</v>
      </c>
      <c r="K98" s="38"/>
      <c r="L98" s="38">
        <v>600</v>
      </c>
      <c r="M98" s="38">
        <v>0</v>
      </c>
      <c r="N98" s="38">
        <v>0</v>
      </c>
    </row>
    <row r="99" spans="1:14" s="25" customFormat="1" ht="39.950000000000003" customHeight="1" x14ac:dyDescent="0.25">
      <c r="A99" s="50" t="s">
        <v>114</v>
      </c>
      <c r="B99" s="37">
        <v>85521</v>
      </c>
      <c r="C99" s="39" t="s">
        <v>138</v>
      </c>
      <c r="D99" s="37" t="s">
        <v>199</v>
      </c>
      <c r="E99" s="37" t="s">
        <v>188</v>
      </c>
      <c r="F99" s="37" t="s">
        <v>111</v>
      </c>
      <c r="G99" s="37">
        <v>3</v>
      </c>
      <c r="H99" s="33">
        <v>45627</v>
      </c>
      <c r="I99" s="37">
        <v>0</v>
      </c>
      <c r="J99" s="37">
        <v>0</v>
      </c>
      <c r="K99" s="38">
        <v>640</v>
      </c>
      <c r="L99" s="38">
        <v>500</v>
      </c>
      <c r="M99" s="38">
        <v>0</v>
      </c>
      <c r="N99" s="38">
        <v>0</v>
      </c>
    </row>
    <row r="100" spans="1:14" s="22" customFormat="1" ht="39" customHeight="1" x14ac:dyDescent="0.25">
      <c r="A100" s="166" t="s">
        <v>114</v>
      </c>
      <c r="B100" s="139" t="s">
        <v>85</v>
      </c>
      <c r="C100" s="140" t="s">
        <v>85</v>
      </c>
      <c r="D100" s="139" t="s">
        <v>122</v>
      </c>
      <c r="E100" s="88" t="s">
        <v>104</v>
      </c>
      <c r="F100" s="88" t="s">
        <v>111</v>
      </c>
      <c r="G100" s="110">
        <f>G111</f>
        <v>0</v>
      </c>
      <c r="H100" s="89" t="s">
        <v>85</v>
      </c>
      <c r="I100" s="110">
        <f>I111</f>
        <v>1</v>
      </c>
      <c r="J100" s="110">
        <f>J111</f>
        <v>0</v>
      </c>
      <c r="K100" s="148" t="e">
        <f>#REF!+#REF!+K112+K102+K103+K104+K105+K106+K107+K108+K110+#REF!+K111+K109+#REF!</f>
        <v>#REF!</v>
      </c>
      <c r="L100" s="148">
        <f>L112+L102+L103+L104+L105+L106+L107+L108+L109+L110+L111</f>
        <v>2470.4200000000005</v>
      </c>
      <c r="M100" s="148">
        <f>M112+M102+M103+M104+M105+M106+M107+M108+M109+M110+M111</f>
        <v>62231.27</v>
      </c>
      <c r="N100" s="148">
        <f>N102+N103+N104+N105+N106+N107+N108+N109+N110+N112</f>
        <v>0</v>
      </c>
    </row>
    <row r="101" spans="1:14" s="22" customFormat="1" ht="37.5" customHeight="1" x14ac:dyDescent="0.25">
      <c r="A101" s="168"/>
      <c r="B101" s="139"/>
      <c r="C101" s="140"/>
      <c r="D101" s="139"/>
      <c r="E101" s="88" t="s">
        <v>188</v>
      </c>
      <c r="F101" s="88" t="s">
        <v>111</v>
      </c>
      <c r="G101" s="110">
        <f>G102+G103+G104+G105+G106+G107+G108+G109+G112</f>
        <v>9</v>
      </c>
      <c r="H101" s="89" t="s">
        <v>85</v>
      </c>
      <c r="I101" s="110">
        <f>I102+I103+I104+I105+I106+I107+I108+I109+I110+I112</f>
        <v>0</v>
      </c>
      <c r="J101" s="110">
        <f>J102+J103+J104+J105+J106+J107+J108+J109+J110+J112</f>
        <v>0</v>
      </c>
      <c r="K101" s="151"/>
      <c r="L101" s="151" t="e">
        <f>#REF!+#REF!</f>
        <v>#REF!</v>
      </c>
      <c r="M101" s="151" t="e">
        <f>#REF!+#REF!</f>
        <v>#REF!</v>
      </c>
      <c r="N101" s="148"/>
    </row>
    <row r="102" spans="1:14" s="22" customFormat="1" ht="72" customHeight="1" x14ac:dyDescent="0.25">
      <c r="A102" s="39" t="str">
        <f>[1]Отчет!A326</f>
        <v>05</v>
      </c>
      <c r="B102" s="39">
        <f>[1]Отчет!B326</f>
        <v>45551</v>
      </c>
      <c r="C102" s="39" t="str">
        <f>[1]Отчет!C326</f>
        <v>МБУ "УКС"</v>
      </c>
      <c r="D102" s="68" t="str">
        <f>[1]Отчет!D326</f>
        <v>Реконструкция участка сети дождевой канализации диаметром 400 мм с устройством очистных сооружений по ул. Льва Толстого в г. Калининграде</v>
      </c>
      <c r="E102" s="39" t="str">
        <f>[1]Отчет!E326</f>
        <v>Комплект документации</v>
      </c>
      <c r="F102" s="39" t="str">
        <f>[1]Отчет!F326</f>
        <v>ед.</v>
      </c>
      <c r="G102" s="35">
        <v>1</v>
      </c>
      <c r="H102" s="33">
        <v>45627</v>
      </c>
      <c r="I102" s="37">
        <v>0</v>
      </c>
      <c r="J102" s="37">
        <v>0</v>
      </c>
      <c r="K102" s="38">
        <v>320.68</v>
      </c>
      <c r="L102" s="38">
        <v>277.63</v>
      </c>
      <c r="M102" s="38">
        <v>0</v>
      </c>
      <c r="N102" s="38">
        <v>0</v>
      </c>
    </row>
    <row r="103" spans="1:14" s="22" customFormat="1" ht="107.25" customHeight="1" x14ac:dyDescent="0.25">
      <c r="A103" s="39" t="str">
        <f>[1]Отчет!A330</f>
        <v>05</v>
      </c>
      <c r="B103" s="39">
        <f>[1]Отчет!B330</f>
        <v>45552</v>
      </c>
      <c r="C103" s="39" t="str">
        <f>[1]Отчет!C330</f>
        <v>МБУ "УКС"</v>
      </c>
      <c r="D103" s="68" t="str">
        <f>[1]Отчет!D330</f>
        <v>Реконструкция участка сети дождевой канализации диаметром 550 мм с устройством очистных сооружений по ул. Тельмана в г. Калининград</v>
      </c>
      <c r="E103" s="39" t="str">
        <f>[1]Отчет!E330</f>
        <v>Комплект документации</v>
      </c>
      <c r="F103" s="39" t="s">
        <v>111</v>
      </c>
      <c r="G103" s="35">
        <v>1</v>
      </c>
      <c r="H103" s="33">
        <v>45627</v>
      </c>
      <c r="I103" s="37">
        <v>0</v>
      </c>
      <c r="J103" s="37">
        <v>0</v>
      </c>
      <c r="K103" s="38">
        <v>643.04999999999995</v>
      </c>
      <c r="L103" s="38">
        <v>277.63</v>
      </c>
      <c r="M103" s="38">
        <v>0</v>
      </c>
      <c r="N103" s="38">
        <v>0</v>
      </c>
    </row>
    <row r="104" spans="1:14" s="22" customFormat="1" ht="79.5" customHeight="1" x14ac:dyDescent="0.25">
      <c r="A104" s="39" t="str">
        <f>[1]Отчет!A334</f>
        <v>05</v>
      </c>
      <c r="B104" s="39">
        <f>[1]Отчет!B334</f>
        <v>45553</v>
      </c>
      <c r="C104" s="39" t="str">
        <f>[1]Отчет!C334</f>
        <v>МБУ "УКС"</v>
      </c>
      <c r="D104" s="68" t="str">
        <f>[1]Отчет!D334</f>
        <v>Реконструкция участка сети дождевой канализации диаметром 1600 мм с устройством очистных сооружений в районе ботанического сада в г. Калининграде</v>
      </c>
      <c r="E104" s="39" t="str">
        <f>[1]Отчет!E334</f>
        <v>Комплект документации</v>
      </c>
      <c r="F104" s="39" t="str">
        <f>[1]Отчет!F334</f>
        <v>ед.</v>
      </c>
      <c r="G104" s="35">
        <v>1</v>
      </c>
      <c r="H104" s="33">
        <v>45627</v>
      </c>
      <c r="I104" s="37">
        <v>0</v>
      </c>
      <c r="J104" s="37">
        <v>0</v>
      </c>
      <c r="K104" s="38">
        <v>1145.7550000000001</v>
      </c>
      <c r="L104" s="38">
        <v>277.63</v>
      </c>
      <c r="M104" s="38">
        <v>0</v>
      </c>
      <c r="N104" s="38">
        <v>0</v>
      </c>
    </row>
    <row r="105" spans="1:14" s="22" customFormat="1" ht="77.25" customHeight="1" x14ac:dyDescent="0.25">
      <c r="A105" s="39" t="str">
        <f>[1]Отчет!A338</f>
        <v>05</v>
      </c>
      <c r="B105" s="39">
        <f>[1]Отчет!B338</f>
        <v>45554</v>
      </c>
      <c r="C105" s="39" t="str">
        <f>[1]Отчет!C338</f>
        <v>МБУ "УКС"</v>
      </c>
      <c r="D105" s="68" t="str">
        <f>[1]Отчет!D338</f>
        <v>Реконструкция участка сети дождевой канализации с устройством очистных сооружений по ул. Тургенева, ул. Герцена в г. Калининграде</v>
      </c>
      <c r="E105" s="39" t="str">
        <f>[1]Отчет!E338</f>
        <v>Комплект документации</v>
      </c>
      <c r="F105" s="39" t="str">
        <f>[1]Отчет!F338</f>
        <v>ед.</v>
      </c>
      <c r="G105" s="35">
        <v>1</v>
      </c>
      <c r="H105" s="33">
        <v>45627</v>
      </c>
      <c r="I105" s="37">
        <v>0</v>
      </c>
      <c r="J105" s="37">
        <v>0</v>
      </c>
      <c r="K105" s="38">
        <v>447.14</v>
      </c>
      <c r="L105" s="38">
        <v>277.63</v>
      </c>
      <c r="M105" s="38">
        <v>0</v>
      </c>
      <c r="N105" s="38">
        <v>0</v>
      </c>
    </row>
    <row r="106" spans="1:14" s="22" customFormat="1" ht="78.75" customHeight="1" x14ac:dyDescent="0.25">
      <c r="A106" s="39" t="str">
        <f>[1]Отчет!A342</f>
        <v>05</v>
      </c>
      <c r="B106" s="39">
        <f>[1]Отчет!B342</f>
        <v>45555</v>
      </c>
      <c r="C106" s="39" t="str">
        <f>[1]Отчет!C342</f>
        <v>МБУ "УКС"</v>
      </c>
      <c r="D106" s="68" t="str">
        <f>[1]Отчет!D342</f>
        <v>Реконструкция участка сети дождевой канализации диаметром 750 мм с устройством очистных сооружений по ул. Герцена в г. Калининграде</v>
      </c>
      <c r="E106" s="39" t="str">
        <f>[1]Отчет!E342</f>
        <v>Комплект документации</v>
      </c>
      <c r="F106" s="39" t="str">
        <f>[1]Отчет!F342</f>
        <v>ед.</v>
      </c>
      <c r="G106" s="35">
        <v>1</v>
      </c>
      <c r="H106" s="33">
        <v>45627</v>
      </c>
      <c r="I106" s="37">
        <v>0</v>
      </c>
      <c r="J106" s="37">
        <v>0</v>
      </c>
      <c r="K106" s="38">
        <v>391.92</v>
      </c>
      <c r="L106" s="38">
        <v>277.63</v>
      </c>
      <c r="M106" s="38">
        <v>0</v>
      </c>
      <c r="N106" s="38">
        <v>0</v>
      </c>
    </row>
    <row r="107" spans="1:14" s="22" customFormat="1" ht="75.75" customHeight="1" x14ac:dyDescent="0.25">
      <c r="A107" s="39" t="str">
        <f>[1]Отчет!A346</f>
        <v>05</v>
      </c>
      <c r="B107" s="39">
        <f>[1]Отчет!B346</f>
        <v>45556</v>
      </c>
      <c r="C107" s="39" t="str">
        <f>[1]Отчет!C346</f>
        <v>МБУ "УКС"</v>
      </c>
      <c r="D107" s="68" t="str">
        <f>[1]Отчет!D346</f>
        <v>Реконструкция участка сети дождевой канализации диаметром 450 мм с устройством очистных сооружений по ул. Колхозной в г. Калининграде</v>
      </c>
      <c r="E107" s="39" t="str">
        <f>[1]Отчет!E346</f>
        <v>Комплект документации</v>
      </c>
      <c r="F107" s="39" t="str">
        <f>[1]Отчет!F346</f>
        <v>ед.</v>
      </c>
      <c r="G107" s="35">
        <v>1</v>
      </c>
      <c r="H107" s="33">
        <v>45627</v>
      </c>
      <c r="I107" s="37">
        <v>0</v>
      </c>
      <c r="J107" s="37">
        <v>0</v>
      </c>
      <c r="K107" s="38">
        <v>223.72</v>
      </c>
      <c r="L107" s="38">
        <v>277.63</v>
      </c>
      <c r="M107" s="38">
        <v>0</v>
      </c>
      <c r="N107" s="38">
        <v>0</v>
      </c>
    </row>
    <row r="108" spans="1:14" s="22" customFormat="1" ht="78" customHeight="1" x14ac:dyDescent="0.25">
      <c r="A108" s="39" t="s">
        <v>114</v>
      </c>
      <c r="B108" s="39" t="s">
        <v>200</v>
      </c>
      <c r="C108" s="39" t="s">
        <v>142</v>
      </c>
      <c r="D108" s="68" t="s">
        <v>201</v>
      </c>
      <c r="E108" s="39" t="s">
        <v>188</v>
      </c>
      <c r="F108" s="39" t="s">
        <v>111</v>
      </c>
      <c r="G108" s="35">
        <v>1</v>
      </c>
      <c r="H108" s="33">
        <v>45627</v>
      </c>
      <c r="I108" s="37">
        <v>0</v>
      </c>
      <c r="J108" s="37">
        <v>0</v>
      </c>
      <c r="K108" s="38">
        <v>0</v>
      </c>
      <c r="L108" s="38">
        <v>91.04</v>
      </c>
      <c r="M108" s="38">
        <v>0</v>
      </c>
      <c r="N108" s="38">
        <v>0</v>
      </c>
    </row>
    <row r="109" spans="1:14" s="22" customFormat="1" ht="71.25" customHeight="1" x14ac:dyDescent="0.25">
      <c r="A109" s="39" t="str">
        <f>[1]Отчет!A350</f>
        <v>05</v>
      </c>
      <c r="B109" s="39">
        <f>[1]Отчет!B350</f>
        <v>45558</v>
      </c>
      <c r="C109" s="39" t="str">
        <f>[1]Отчет!C350</f>
        <v>МБУ "УКС"</v>
      </c>
      <c r="D109" s="68" t="str">
        <f>[1]Отчет!D350</f>
        <v>Реконструкция участка сети дождевой канализации диаметром 900 мм с устройством очистных сооружений по ул. Тельмана в г. Калининграде</v>
      </c>
      <c r="E109" s="39" t="str">
        <f>[1]Отчет!E350</f>
        <v>Комплект документации</v>
      </c>
      <c r="F109" s="39" t="str">
        <f>[1]Отчет!F350</f>
        <v>ед.</v>
      </c>
      <c r="G109" s="35">
        <v>1</v>
      </c>
      <c r="H109" s="33">
        <v>45627</v>
      </c>
      <c r="I109" s="37">
        <v>0</v>
      </c>
      <c r="J109" s="37">
        <v>0</v>
      </c>
      <c r="K109" s="38">
        <v>756.79</v>
      </c>
      <c r="L109" s="38">
        <v>277.63</v>
      </c>
      <c r="M109" s="38">
        <v>0</v>
      </c>
      <c r="N109" s="38">
        <v>0</v>
      </c>
    </row>
    <row r="110" spans="1:14" s="22" customFormat="1" ht="74.25" customHeight="1" x14ac:dyDescent="0.25">
      <c r="A110" s="39" t="s">
        <v>114</v>
      </c>
      <c r="B110" s="39" t="s">
        <v>202</v>
      </c>
      <c r="C110" s="39" t="s">
        <v>142</v>
      </c>
      <c r="D110" s="68" t="s">
        <v>203</v>
      </c>
      <c r="E110" s="39" t="s">
        <v>188</v>
      </c>
      <c r="F110" s="39" t="s">
        <v>111</v>
      </c>
      <c r="G110" s="35">
        <v>1</v>
      </c>
      <c r="H110" s="33">
        <v>45627</v>
      </c>
      <c r="I110" s="37">
        <v>0</v>
      </c>
      <c r="J110" s="37">
        <v>0</v>
      </c>
      <c r="K110" s="38">
        <v>0</v>
      </c>
      <c r="L110" s="38">
        <v>170.25</v>
      </c>
      <c r="M110" s="38">
        <v>0</v>
      </c>
      <c r="N110" s="38">
        <v>0</v>
      </c>
    </row>
    <row r="111" spans="1:14" s="22" customFormat="1" ht="105" customHeight="1" x14ac:dyDescent="0.25">
      <c r="A111" s="39" t="str">
        <f>[1]Отчет!A358</f>
        <v>05</v>
      </c>
      <c r="B111" s="39">
        <f>[1]Отчет!B358</f>
        <v>45561</v>
      </c>
      <c r="C111" s="39" t="str">
        <f>[1]Отчет!C358</f>
        <v>МБУ "УКС"</v>
      </c>
      <c r="D111" s="68" t="str">
        <f>[1]Отчет!D358</f>
        <v>Строительство сетей и сооружений дождевой канализации на территории в границах ул.Украинская-ул.Согласия-ул.Рассветная-ул.Горького в г. Калининграде (2 этап)</v>
      </c>
      <c r="E111" s="39" t="s">
        <v>104</v>
      </c>
      <c r="F111" s="39" t="str">
        <f>[1]Отчет!F358</f>
        <v>ед.</v>
      </c>
      <c r="G111" s="35">
        <v>0</v>
      </c>
      <c r="H111" s="33" t="s">
        <v>85</v>
      </c>
      <c r="I111" s="37">
        <v>1</v>
      </c>
      <c r="J111" s="37">
        <v>0</v>
      </c>
      <c r="K111" s="38">
        <v>477.48</v>
      </c>
      <c r="L111" s="38">
        <v>0</v>
      </c>
      <c r="M111" s="38">
        <v>62231.27</v>
      </c>
      <c r="N111" s="38">
        <v>0</v>
      </c>
    </row>
    <row r="112" spans="1:14" s="22" customFormat="1" ht="94.5" customHeight="1" x14ac:dyDescent="0.25">
      <c r="A112" s="39" t="str">
        <f>[1]Отчет!A366</f>
        <v>05</v>
      </c>
      <c r="B112" s="39">
        <f>[1]Отчет!B366</f>
        <v>45563</v>
      </c>
      <c r="C112" s="39" t="str">
        <f>[1]Отчет!C366</f>
        <v>МБУ "УКС"</v>
      </c>
      <c r="D112" s="68" t="str">
        <f>[1]Отчет!D366</f>
        <v>Реконструкция участка сети дождевой канализации с устройством очистных сооружений в районе Московского проспекта в г. Калининграде</v>
      </c>
      <c r="E112" s="39" t="str">
        <f>[1]Отчет!E366</f>
        <v>Комплект документации</v>
      </c>
      <c r="F112" s="39" t="str">
        <f>[1]Отчет!F366</f>
        <v>ед.</v>
      </c>
      <c r="G112" s="35">
        <v>1</v>
      </c>
      <c r="H112" s="33">
        <v>45627</v>
      </c>
      <c r="I112" s="37">
        <v>0</v>
      </c>
      <c r="J112" s="37">
        <v>0</v>
      </c>
      <c r="K112" s="38">
        <v>2055.9299999999998</v>
      </c>
      <c r="L112" s="38">
        <v>265.72000000000003</v>
      </c>
      <c r="M112" s="38">
        <v>0</v>
      </c>
      <c r="N112" s="38">
        <v>0</v>
      </c>
    </row>
    <row r="113" spans="1:14" s="22" customFormat="1" ht="39.950000000000003" customHeight="1" x14ac:dyDescent="0.25">
      <c r="A113" s="64" t="s">
        <v>91</v>
      </c>
      <c r="B113" s="88" t="s">
        <v>85</v>
      </c>
      <c r="C113" s="89" t="s">
        <v>85</v>
      </c>
      <c r="D113" s="88" t="s">
        <v>239</v>
      </c>
      <c r="E113" s="88" t="s">
        <v>104</v>
      </c>
      <c r="F113" s="88" t="s">
        <v>111</v>
      </c>
      <c r="G113" s="90">
        <f>G114+G117+G136</f>
        <v>18</v>
      </c>
      <c r="H113" s="93" t="s">
        <v>85</v>
      </c>
      <c r="I113" s="90">
        <f>I114+I117+I136</f>
        <v>9</v>
      </c>
      <c r="J113" s="90">
        <f>J114+J117+J136</f>
        <v>9</v>
      </c>
      <c r="K113" s="92" t="e">
        <f>#REF!+K114+K117+K136+#REF!+#REF!</f>
        <v>#REF!</v>
      </c>
      <c r="L113" s="92">
        <f>L114+L117+L136</f>
        <v>355850.91700000002</v>
      </c>
      <c r="M113" s="92">
        <f>M114+M117+M136</f>
        <v>350936.37</v>
      </c>
      <c r="N113" s="92">
        <f>N114+N117+N136</f>
        <v>303300</v>
      </c>
    </row>
    <row r="114" spans="1:14" s="22" customFormat="1" ht="41.25" customHeight="1" x14ac:dyDescent="0.25">
      <c r="A114" s="64" t="s">
        <v>91</v>
      </c>
      <c r="B114" s="88">
        <v>85131</v>
      </c>
      <c r="C114" s="89" t="s">
        <v>85</v>
      </c>
      <c r="D114" s="88" t="s">
        <v>159</v>
      </c>
      <c r="E114" s="88" t="s">
        <v>104</v>
      </c>
      <c r="F114" s="88" t="s">
        <v>111</v>
      </c>
      <c r="G114" s="90">
        <f>G115</f>
        <v>9</v>
      </c>
      <c r="H114" s="93" t="s">
        <v>85</v>
      </c>
      <c r="I114" s="90">
        <f>I115</f>
        <v>7</v>
      </c>
      <c r="J114" s="103">
        <f>J115</f>
        <v>8</v>
      </c>
      <c r="K114" s="92">
        <f>K115+K116</f>
        <v>93540.78</v>
      </c>
      <c r="L114" s="92">
        <f>L115+L116</f>
        <v>67214.28</v>
      </c>
      <c r="M114" s="92">
        <f>M115+M116</f>
        <v>53300</v>
      </c>
      <c r="N114" s="92">
        <f>N115+N116</f>
        <v>53300</v>
      </c>
    </row>
    <row r="115" spans="1:14" s="22" customFormat="1" ht="106.5" customHeight="1" x14ac:dyDescent="0.25">
      <c r="A115" s="39" t="s">
        <v>91</v>
      </c>
      <c r="B115" s="37">
        <v>85131</v>
      </c>
      <c r="C115" s="39" t="s">
        <v>137</v>
      </c>
      <c r="D115" s="37" t="s">
        <v>287</v>
      </c>
      <c r="E115" s="37" t="s">
        <v>104</v>
      </c>
      <c r="F115" s="37" t="s">
        <v>115</v>
      </c>
      <c r="G115" s="37">
        <v>9</v>
      </c>
      <c r="H115" s="33">
        <v>45627</v>
      </c>
      <c r="I115" s="34">
        <v>7</v>
      </c>
      <c r="J115" s="37">
        <v>8</v>
      </c>
      <c r="K115" s="51">
        <v>90040.78</v>
      </c>
      <c r="L115" s="38">
        <v>65814.28</v>
      </c>
      <c r="M115" s="38">
        <v>51900</v>
      </c>
      <c r="N115" s="38">
        <v>51900</v>
      </c>
    </row>
    <row r="116" spans="1:14" s="22" customFormat="1" ht="110.25" customHeight="1" x14ac:dyDescent="0.25">
      <c r="A116" s="39" t="s">
        <v>91</v>
      </c>
      <c r="B116" s="39" t="s">
        <v>161</v>
      </c>
      <c r="C116" s="39" t="s">
        <v>137</v>
      </c>
      <c r="D116" s="37" t="s">
        <v>125</v>
      </c>
      <c r="E116" s="37" t="s">
        <v>179</v>
      </c>
      <c r="F116" s="37" t="s">
        <v>115</v>
      </c>
      <c r="G116" s="37">
        <v>10</v>
      </c>
      <c r="H116" s="33">
        <v>45627</v>
      </c>
      <c r="I116" s="37">
        <v>19</v>
      </c>
      <c r="J116" s="37">
        <v>19</v>
      </c>
      <c r="K116" s="38">
        <v>3500</v>
      </c>
      <c r="L116" s="38">
        <v>1400</v>
      </c>
      <c r="M116" s="38">
        <v>1400</v>
      </c>
      <c r="N116" s="38">
        <v>1400</v>
      </c>
    </row>
    <row r="117" spans="1:14" s="22" customFormat="1" ht="34.5" customHeight="1" x14ac:dyDescent="0.25">
      <c r="A117" s="166" t="s">
        <v>91</v>
      </c>
      <c r="B117" s="140" t="s">
        <v>162</v>
      </c>
      <c r="C117" s="140" t="s">
        <v>85</v>
      </c>
      <c r="D117" s="139" t="s">
        <v>99</v>
      </c>
      <c r="E117" s="88" t="s">
        <v>104</v>
      </c>
      <c r="F117" s="88" t="s">
        <v>111</v>
      </c>
      <c r="G117" s="90">
        <f>G119</f>
        <v>9</v>
      </c>
      <c r="H117" s="89" t="s">
        <v>85</v>
      </c>
      <c r="I117" s="90">
        <f>I119</f>
        <v>1</v>
      </c>
      <c r="J117" s="90">
        <f>J119</f>
        <v>1</v>
      </c>
      <c r="K117" s="148" t="e">
        <f>K119+K128</f>
        <v>#REF!</v>
      </c>
      <c r="L117" s="148">
        <f>L119+L128</f>
        <v>188636.63699999999</v>
      </c>
      <c r="M117" s="148">
        <f>M119+M128</f>
        <v>250000</v>
      </c>
      <c r="N117" s="148">
        <f>N119+N128</f>
        <v>250000</v>
      </c>
    </row>
    <row r="118" spans="1:14" s="25" customFormat="1" ht="38.25" customHeight="1" x14ac:dyDescent="0.25">
      <c r="A118" s="168"/>
      <c r="B118" s="140"/>
      <c r="C118" s="140"/>
      <c r="D118" s="139"/>
      <c r="E118" s="88" t="s">
        <v>207</v>
      </c>
      <c r="F118" s="88" t="s">
        <v>180</v>
      </c>
      <c r="G118" s="90">
        <f>G128</f>
        <v>25</v>
      </c>
      <c r="H118" s="89" t="s">
        <v>85</v>
      </c>
      <c r="I118" s="90">
        <f>I128</f>
        <v>0</v>
      </c>
      <c r="J118" s="90">
        <f>J128</f>
        <v>0</v>
      </c>
      <c r="K118" s="162"/>
      <c r="L118" s="162"/>
      <c r="M118" s="162"/>
      <c r="N118" s="148"/>
    </row>
    <row r="119" spans="1:14" s="25" customFormat="1" ht="53.25" customHeight="1" x14ac:dyDescent="0.25">
      <c r="A119" s="64" t="s">
        <v>91</v>
      </c>
      <c r="B119" s="89" t="s">
        <v>162</v>
      </c>
      <c r="C119" s="89" t="s">
        <v>85</v>
      </c>
      <c r="D119" s="88" t="s">
        <v>204</v>
      </c>
      <c r="E119" s="88" t="s">
        <v>104</v>
      </c>
      <c r="F119" s="88" t="s">
        <v>111</v>
      </c>
      <c r="G119" s="109">
        <f>G120+G121+G122+G123+G124+G125+G126</f>
        <v>9</v>
      </c>
      <c r="H119" s="96" t="s">
        <v>85</v>
      </c>
      <c r="I119" s="109">
        <f>I120+I121+I122+I123+I124+I125+I126+I127</f>
        <v>1</v>
      </c>
      <c r="J119" s="109">
        <f>J120+J121+J122+J123+J124+J125+J126+J127</f>
        <v>1</v>
      </c>
      <c r="K119" s="96" t="e">
        <f>K120+#REF!+#REF!+K121+K122+#REF!+#REF!+#REF!+K123+#REF!+K124+K125+#REF!+K126</f>
        <v>#REF!</v>
      </c>
      <c r="L119" s="96">
        <f>L120+L121+L122+L123+L124+L125+L126</f>
        <v>171866.63699999999</v>
      </c>
      <c r="M119" s="96">
        <f>M120+M121+M122+M123+M124+M125+M126+M127</f>
        <v>250000</v>
      </c>
      <c r="N119" s="96">
        <f>N120+N121+N122+N123+N124+N125+N126+N127</f>
        <v>250000</v>
      </c>
    </row>
    <row r="120" spans="1:14" s="25" customFormat="1" ht="105.75" customHeight="1" x14ac:dyDescent="0.25">
      <c r="A120" s="39" t="s">
        <v>91</v>
      </c>
      <c r="B120" s="37">
        <v>85321</v>
      </c>
      <c r="C120" s="70" t="s">
        <v>137</v>
      </c>
      <c r="D120" s="37" t="s">
        <v>311</v>
      </c>
      <c r="E120" s="37" t="s">
        <v>104</v>
      </c>
      <c r="F120" s="37" t="s">
        <v>111</v>
      </c>
      <c r="G120" s="45">
        <v>3</v>
      </c>
      <c r="H120" s="71" t="s">
        <v>225</v>
      </c>
      <c r="I120" s="72">
        <v>0</v>
      </c>
      <c r="J120" s="72">
        <v>0</v>
      </c>
      <c r="K120" s="69"/>
      <c r="L120" s="49">
        <v>21449.684000000001</v>
      </c>
      <c r="M120" s="49">
        <v>0</v>
      </c>
      <c r="N120" s="49">
        <v>0</v>
      </c>
    </row>
    <row r="121" spans="1:14" ht="76.5" customHeight="1" x14ac:dyDescent="0.25">
      <c r="A121" s="39" t="s">
        <v>91</v>
      </c>
      <c r="B121" s="39" t="s">
        <v>162</v>
      </c>
      <c r="C121" s="70" t="s">
        <v>137</v>
      </c>
      <c r="D121" s="39" t="s">
        <v>312</v>
      </c>
      <c r="E121" s="70" t="s">
        <v>104</v>
      </c>
      <c r="F121" s="70" t="s">
        <v>111</v>
      </c>
      <c r="G121" s="34">
        <v>1</v>
      </c>
      <c r="H121" s="33">
        <v>45413</v>
      </c>
      <c r="I121" s="45">
        <v>0</v>
      </c>
      <c r="J121" s="73">
        <v>0</v>
      </c>
      <c r="K121" s="49">
        <v>241.58</v>
      </c>
      <c r="L121" s="49">
        <v>966.37300000000005</v>
      </c>
      <c r="M121" s="49">
        <v>0</v>
      </c>
      <c r="N121" s="49">
        <v>0</v>
      </c>
    </row>
    <row r="122" spans="1:14" ht="69" customHeight="1" x14ac:dyDescent="0.25">
      <c r="A122" s="39" t="s">
        <v>91</v>
      </c>
      <c r="B122" s="37">
        <v>85321</v>
      </c>
      <c r="C122" s="70" t="s">
        <v>137</v>
      </c>
      <c r="D122" s="39" t="s">
        <v>313</v>
      </c>
      <c r="E122" s="37" t="s">
        <v>104</v>
      </c>
      <c r="F122" s="37" t="s">
        <v>111</v>
      </c>
      <c r="G122" s="34">
        <v>1</v>
      </c>
      <c r="H122" s="39" t="s">
        <v>225</v>
      </c>
      <c r="I122" s="45">
        <v>0</v>
      </c>
      <c r="J122" s="73">
        <v>0</v>
      </c>
      <c r="K122" s="49">
        <v>0</v>
      </c>
      <c r="L122" s="49">
        <v>52000</v>
      </c>
      <c r="M122" s="49">
        <v>0</v>
      </c>
      <c r="N122" s="49">
        <v>0</v>
      </c>
    </row>
    <row r="123" spans="1:14" ht="45.75" customHeight="1" x14ac:dyDescent="0.25">
      <c r="A123" s="39" t="s">
        <v>91</v>
      </c>
      <c r="B123" s="37">
        <v>85321</v>
      </c>
      <c r="C123" s="70" t="s">
        <v>137</v>
      </c>
      <c r="D123" s="39" t="s">
        <v>288</v>
      </c>
      <c r="E123" s="37" t="s">
        <v>104</v>
      </c>
      <c r="F123" s="37" t="s">
        <v>111</v>
      </c>
      <c r="G123" s="34">
        <v>1</v>
      </c>
      <c r="H123" s="39" t="s">
        <v>225</v>
      </c>
      <c r="I123" s="45">
        <v>0</v>
      </c>
      <c r="J123" s="73">
        <v>0</v>
      </c>
      <c r="K123" s="49"/>
      <c r="L123" s="49">
        <v>25000</v>
      </c>
      <c r="M123" s="49">
        <v>0</v>
      </c>
      <c r="N123" s="49">
        <v>0</v>
      </c>
    </row>
    <row r="124" spans="1:14" s="25" customFormat="1" ht="78" customHeight="1" x14ac:dyDescent="0.25">
      <c r="A124" s="70" t="s">
        <v>91</v>
      </c>
      <c r="B124" s="34">
        <v>85321</v>
      </c>
      <c r="C124" s="70" t="s">
        <v>137</v>
      </c>
      <c r="D124" s="39" t="s">
        <v>314</v>
      </c>
      <c r="E124" s="37" t="s">
        <v>104</v>
      </c>
      <c r="F124" s="37" t="s">
        <v>111</v>
      </c>
      <c r="G124" s="34">
        <v>1</v>
      </c>
      <c r="H124" s="33">
        <v>45474</v>
      </c>
      <c r="I124" s="45">
        <v>0</v>
      </c>
      <c r="J124" s="73">
        <v>0</v>
      </c>
      <c r="K124" s="49">
        <v>100</v>
      </c>
      <c r="L124" s="49">
        <v>8957.16</v>
      </c>
      <c r="M124" s="49">
        <v>0</v>
      </c>
      <c r="N124" s="49">
        <v>0</v>
      </c>
    </row>
    <row r="125" spans="1:14" ht="55.5" customHeight="1" x14ac:dyDescent="0.25">
      <c r="A125" s="39" t="s">
        <v>91</v>
      </c>
      <c r="B125" s="37">
        <v>85321</v>
      </c>
      <c r="C125" s="70" t="s">
        <v>137</v>
      </c>
      <c r="D125" s="39" t="s">
        <v>211</v>
      </c>
      <c r="E125" s="37" t="s">
        <v>104</v>
      </c>
      <c r="F125" s="37" t="s">
        <v>111</v>
      </c>
      <c r="G125" s="34">
        <v>1</v>
      </c>
      <c r="H125" s="39" t="s">
        <v>228</v>
      </c>
      <c r="I125" s="45">
        <v>0</v>
      </c>
      <c r="J125" s="73">
        <v>0</v>
      </c>
      <c r="K125" s="49">
        <v>0</v>
      </c>
      <c r="L125" s="49">
        <v>12000</v>
      </c>
      <c r="M125" s="49">
        <v>0</v>
      </c>
      <c r="N125" s="49">
        <v>0</v>
      </c>
    </row>
    <row r="126" spans="1:14" ht="56.25" customHeight="1" x14ac:dyDescent="0.25">
      <c r="A126" s="39" t="s">
        <v>91</v>
      </c>
      <c r="B126" s="37">
        <v>85321</v>
      </c>
      <c r="C126" s="70" t="s">
        <v>137</v>
      </c>
      <c r="D126" s="39" t="s">
        <v>289</v>
      </c>
      <c r="E126" s="37" t="s">
        <v>104</v>
      </c>
      <c r="F126" s="37" t="s">
        <v>111</v>
      </c>
      <c r="G126" s="34">
        <v>1</v>
      </c>
      <c r="H126" s="39" t="s">
        <v>225</v>
      </c>
      <c r="I126" s="45">
        <v>0</v>
      </c>
      <c r="J126" s="73">
        <v>0</v>
      </c>
      <c r="K126" s="49">
        <v>0</v>
      </c>
      <c r="L126" s="49">
        <v>51493.42</v>
      </c>
      <c r="M126" s="49">
        <v>0</v>
      </c>
      <c r="N126" s="49">
        <v>0</v>
      </c>
    </row>
    <row r="127" spans="1:14" ht="56.25" customHeight="1" x14ac:dyDescent="0.25">
      <c r="A127" s="39" t="s">
        <v>91</v>
      </c>
      <c r="B127" s="37">
        <v>85321</v>
      </c>
      <c r="C127" s="70" t="s">
        <v>137</v>
      </c>
      <c r="D127" s="39" t="s">
        <v>290</v>
      </c>
      <c r="E127" s="37" t="s">
        <v>104</v>
      </c>
      <c r="F127" s="37" t="s">
        <v>111</v>
      </c>
      <c r="G127" s="34">
        <v>0</v>
      </c>
      <c r="H127" s="39" t="s">
        <v>85</v>
      </c>
      <c r="I127" s="45">
        <v>1</v>
      </c>
      <c r="J127" s="73">
        <v>1</v>
      </c>
      <c r="K127" s="49">
        <v>0</v>
      </c>
      <c r="L127" s="49">
        <v>0</v>
      </c>
      <c r="M127" s="49">
        <v>250000</v>
      </c>
      <c r="N127" s="49">
        <v>250000</v>
      </c>
    </row>
    <row r="128" spans="1:14" s="25" customFormat="1" ht="63.75" customHeight="1" x14ac:dyDescent="0.25">
      <c r="A128" s="65" t="s">
        <v>91</v>
      </c>
      <c r="B128" s="89" t="s">
        <v>162</v>
      </c>
      <c r="C128" s="94" t="s">
        <v>85</v>
      </c>
      <c r="D128" s="89" t="s">
        <v>160</v>
      </c>
      <c r="E128" s="88" t="s">
        <v>183</v>
      </c>
      <c r="F128" s="88" t="s">
        <v>111</v>
      </c>
      <c r="G128" s="90">
        <f>G129+G130+G134+G132</f>
        <v>25</v>
      </c>
      <c r="H128" s="93" t="s">
        <v>85</v>
      </c>
      <c r="I128" s="96">
        <f>I129+I130+I131+I132+I133+I134+I135</f>
        <v>0</v>
      </c>
      <c r="J128" s="96">
        <f>J129+J130+J131+J132+J133+J134+J135</f>
        <v>0</v>
      </c>
      <c r="K128" s="96" t="e">
        <f>K129+#REF!+K130+#REF!+K131+K132+K133+#REF!+K134+K135+#REF!</f>
        <v>#REF!</v>
      </c>
      <c r="L128" s="96">
        <f>L129+L130+L131+L132+L133+L134+L135</f>
        <v>16770</v>
      </c>
      <c r="M128" s="96">
        <f>M129+M130+M131+M132+M133+M134+M135</f>
        <v>0</v>
      </c>
      <c r="N128" s="96">
        <f>N129+N130+N131+N132+N133+N134+N135</f>
        <v>0</v>
      </c>
    </row>
    <row r="129" spans="1:14" s="25" customFormat="1" ht="114.75" customHeight="1" x14ac:dyDescent="0.25">
      <c r="A129" s="70" t="str">
        <f>[1]Отчет!A474</f>
        <v>06</v>
      </c>
      <c r="B129" s="39">
        <f>[1]Отчет!B474</f>
        <v>85321</v>
      </c>
      <c r="C129" s="70" t="str">
        <f>[1]Отчет!C474</f>
        <v>МКУ "КСЗ"</v>
      </c>
      <c r="D129" s="39" t="s">
        <v>213</v>
      </c>
      <c r="E129" s="39" t="s">
        <v>183</v>
      </c>
      <c r="F129" s="39" t="str">
        <f>[1]Отчет!F474</f>
        <v>единиц</v>
      </c>
      <c r="G129" s="34">
        <v>21</v>
      </c>
      <c r="H129" s="71" t="s">
        <v>225</v>
      </c>
      <c r="I129" s="45">
        <v>0</v>
      </c>
      <c r="J129" s="71" t="s">
        <v>206</v>
      </c>
      <c r="K129" s="49">
        <v>1713.65</v>
      </c>
      <c r="L129" s="49">
        <v>1500</v>
      </c>
      <c r="M129" s="49">
        <v>0</v>
      </c>
      <c r="N129" s="49">
        <v>0</v>
      </c>
    </row>
    <row r="130" spans="1:14" s="25" customFormat="1" ht="319.5" customHeight="1" x14ac:dyDescent="0.25">
      <c r="A130" s="39" t="s">
        <v>91</v>
      </c>
      <c r="B130" s="39" t="s">
        <v>162</v>
      </c>
      <c r="C130" s="70" t="s">
        <v>137</v>
      </c>
      <c r="D130" s="39" t="str">
        <f>[1]Отчет!$D$494</f>
        <v>Разработка проектной документации по благоустройству терриитории, прилегающей к Музейному кварталу (1,3,4, этапы), "Оценка воздействия на водные биоресурсы и среду их обитания,  включая расчет прогнозируемого ущерба рыбным запасам при производстве работ по объекту:  «Благоустройство территории, прилегающей к Музейному кварталу в г. Калининграде» (1, 3, 4 этап),   работ по разработке проектно-сметной документации на ремонт железобетонных и бетонных конструкций набережной по объекту «Благоустройство территории, прилегающей к Музейному кварталу в г. Калининграде» (1, 3, 4 этап),  Разработка проектной и рабочей документации по объекту "Благоустройство территории, прилегающей к Музейному кварталу в г. Калининграде" (5-6 этапы)</v>
      </c>
      <c r="E130" s="37" t="s">
        <v>183</v>
      </c>
      <c r="F130" s="37" t="s">
        <v>111</v>
      </c>
      <c r="G130" s="34">
        <v>2</v>
      </c>
      <c r="H130" s="33">
        <v>45505</v>
      </c>
      <c r="I130" s="45">
        <v>0</v>
      </c>
      <c r="J130" s="73">
        <v>0</v>
      </c>
      <c r="K130" s="49">
        <v>12431.83</v>
      </c>
      <c r="L130" s="49">
        <v>1100</v>
      </c>
      <c r="M130" s="49">
        <v>0</v>
      </c>
      <c r="N130" s="49">
        <v>0</v>
      </c>
    </row>
    <row r="131" spans="1:14" s="25" customFormat="1" ht="86.25" customHeight="1" x14ac:dyDescent="0.25">
      <c r="A131" s="50" t="s">
        <v>91</v>
      </c>
      <c r="B131" s="39" t="s">
        <v>162</v>
      </c>
      <c r="C131" s="70" t="s">
        <v>137</v>
      </c>
      <c r="D131" s="39" t="s">
        <v>315</v>
      </c>
      <c r="E131" s="37" t="s">
        <v>183</v>
      </c>
      <c r="F131" s="37" t="s">
        <v>111</v>
      </c>
      <c r="G131" s="34">
        <v>1</v>
      </c>
      <c r="H131" s="33">
        <v>45627</v>
      </c>
      <c r="I131" s="45">
        <v>0</v>
      </c>
      <c r="J131" s="73">
        <v>0</v>
      </c>
      <c r="K131" s="38"/>
      <c r="L131" s="49">
        <v>531</v>
      </c>
      <c r="M131" s="49">
        <v>0</v>
      </c>
      <c r="N131" s="49">
        <v>0</v>
      </c>
    </row>
    <row r="132" spans="1:14" s="25" customFormat="1" ht="69.75" customHeight="1" x14ac:dyDescent="0.25">
      <c r="A132" s="50" t="s">
        <v>91</v>
      </c>
      <c r="B132" s="39">
        <v>85321</v>
      </c>
      <c r="C132" s="70" t="s">
        <v>205</v>
      </c>
      <c r="D132" s="39" t="s">
        <v>216</v>
      </c>
      <c r="E132" s="70" t="s">
        <v>183</v>
      </c>
      <c r="F132" s="70" t="s">
        <v>111</v>
      </c>
      <c r="G132" s="34">
        <v>1</v>
      </c>
      <c r="H132" s="33">
        <v>45505</v>
      </c>
      <c r="I132" s="45">
        <v>0</v>
      </c>
      <c r="J132" s="73">
        <v>0</v>
      </c>
      <c r="K132" s="49">
        <v>0</v>
      </c>
      <c r="L132" s="49">
        <v>541</v>
      </c>
      <c r="M132" s="49">
        <v>0</v>
      </c>
      <c r="N132" s="49">
        <v>0</v>
      </c>
    </row>
    <row r="133" spans="1:14" s="25" customFormat="1" ht="136.5" customHeight="1" x14ac:dyDescent="0.25">
      <c r="A133" s="50" t="s">
        <v>91</v>
      </c>
      <c r="B133" s="39">
        <v>85321</v>
      </c>
      <c r="C133" s="70" t="s">
        <v>205</v>
      </c>
      <c r="D133" s="39" t="s">
        <v>316</v>
      </c>
      <c r="E133" s="37" t="s">
        <v>183</v>
      </c>
      <c r="F133" s="37" t="s">
        <v>111</v>
      </c>
      <c r="G133" s="34">
        <v>1</v>
      </c>
      <c r="H133" s="33">
        <v>45627</v>
      </c>
      <c r="I133" s="45">
        <v>0</v>
      </c>
      <c r="J133" s="73">
        <v>0</v>
      </c>
      <c r="K133" s="38">
        <v>0</v>
      </c>
      <c r="L133" s="49">
        <v>7100</v>
      </c>
      <c r="M133" s="49">
        <v>0</v>
      </c>
      <c r="N133" s="49">
        <v>0</v>
      </c>
    </row>
    <row r="134" spans="1:14" s="25" customFormat="1" ht="80.25" customHeight="1" x14ac:dyDescent="0.25">
      <c r="A134" s="50" t="s">
        <v>91</v>
      </c>
      <c r="B134" s="39">
        <v>85321</v>
      </c>
      <c r="C134" s="70" t="s">
        <v>205</v>
      </c>
      <c r="D134" s="39" t="s">
        <v>222</v>
      </c>
      <c r="E134" s="70" t="s">
        <v>183</v>
      </c>
      <c r="F134" s="70" t="s">
        <v>111</v>
      </c>
      <c r="G134" s="34">
        <v>1</v>
      </c>
      <c r="H134" s="33">
        <v>45505</v>
      </c>
      <c r="I134" s="45">
        <v>0</v>
      </c>
      <c r="J134" s="73">
        <v>0</v>
      </c>
      <c r="K134" s="49">
        <v>0</v>
      </c>
      <c r="L134" s="49">
        <v>3998</v>
      </c>
      <c r="M134" s="49">
        <v>0</v>
      </c>
      <c r="N134" s="49">
        <v>0</v>
      </c>
    </row>
    <row r="135" spans="1:14" s="25" customFormat="1" ht="43.5" customHeight="1" x14ac:dyDescent="0.25">
      <c r="A135" s="50" t="s">
        <v>91</v>
      </c>
      <c r="B135" s="39" t="s">
        <v>162</v>
      </c>
      <c r="C135" s="70" t="s">
        <v>137</v>
      </c>
      <c r="D135" s="39" t="s">
        <v>264</v>
      </c>
      <c r="E135" s="70" t="s">
        <v>183</v>
      </c>
      <c r="F135" s="70" t="s">
        <v>111</v>
      </c>
      <c r="G135" s="34">
        <v>1</v>
      </c>
      <c r="H135" s="33">
        <v>45627</v>
      </c>
      <c r="I135" s="45">
        <v>0</v>
      </c>
      <c r="J135" s="73">
        <v>0</v>
      </c>
      <c r="K135" s="49"/>
      <c r="L135" s="49">
        <v>2000</v>
      </c>
      <c r="M135" s="49">
        <v>0</v>
      </c>
      <c r="N135" s="49">
        <v>0</v>
      </c>
    </row>
    <row r="136" spans="1:14" s="25" customFormat="1" ht="123" customHeight="1" x14ac:dyDescent="0.25">
      <c r="A136" s="74" t="s">
        <v>91</v>
      </c>
      <c r="B136" s="89" t="s">
        <v>210</v>
      </c>
      <c r="C136" s="94" t="s">
        <v>85</v>
      </c>
      <c r="D136" s="89" t="s">
        <v>209</v>
      </c>
      <c r="E136" s="88" t="s">
        <v>104</v>
      </c>
      <c r="F136" s="94" t="s">
        <v>111</v>
      </c>
      <c r="G136" s="90">
        <f>G137</f>
        <v>0</v>
      </c>
      <c r="H136" s="91" t="s">
        <v>85</v>
      </c>
      <c r="I136" s="108">
        <f>I137</f>
        <v>1</v>
      </c>
      <c r="J136" s="102">
        <f>J137</f>
        <v>0</v>
      </c>
      <c r="K136" s="96">
        <f>K137</f>
        <v>82872.149999999994</v>
      </c>
      <c r="L136" s="96">
        <f t="shared" ref="L136:M136" si="8">L137</f>
        <v>100000</v>
      </c>
      <c r="M136" s="96">
        <f t="shared" si="8"/>
        <v>47636.37</v>
      </c>
      <c r="N136" s="96">
        <f>N137</f>
        <v>0</v>
      </c>
    </row>
    <row r="137" spans="1:14" s="25" customFormat="1" ht="58.5" customHeight="1" x14ac:dyDescent="0.25">
      <c r="A137" s="50" t="s">
        <v>91</v>
      </c>
      <c r="B137" s="39" t="s">
        <v>210</v>
      </c>
      <c r="C137" s="70" t="s">
        <v>142</v>
      </c>
      <c r="D137" s="39" t="s">
        <v>214</v>
      </c>
      <c r="E137" s="37" t="s">
        <v>104</v>
      </c>
      <c r="F137" s="70" t="s">
        <v>111</v>
      </c>
      <c r="G137" s="34">
        <v>0</v>
      </c>
      <c r="H137" s="33" t="s">
        <v>85</v>
      </c>
      <c r="I137" s="45">
        <v>1</v>
      </c>
      <c r="J137" s="73">
        <v>0</v>
      </c>
      <c r="K137" s="38">
        <v>82872.149999999994</v>
      </c>
      <c r="L137" s="38">
        <v>100000</v>
      </c>
      <c r="M137" s="38">
        <v>47636.37</v>
      </c>
      <c r="N137" s="38">
        <v>0</v>
      </c>
    </row>
    <row r="138" spans="1:14" ht="60" customHeight="1" x14ac:dyDescent="0.25">
      <c r="A138" s="64" t="s">
        <v>92</v>
      </c>
      <c r="B138" s="88" t="s">
        <v>85</v>
      </c>
      <c r="C138" s="89" t="s">
        <v>85</v>
      </c>
      <c r="D138" s="89" t="s">
        <v>291</v>
      </c>
      <c r="E138" s="88" t="s">
        <v>106</v>
      </c>
      <c r="F138" s="88" t="s">
        <v>169</v>
      </c>
      <c r="G138" s="94">
        <f>G139+G141</f>
        <v>1309.24</v>
      </c>
      <c r="H138" s="95" t="s">
        <v>85</v>
      </c>
      <c r="I138" s="94">
        <f>I139+I141</f>
        <v>1359.24</v>
      </c>
      <c r="J138" s="94">
        <f>J139+J141</f>
        <v>1403.75</v>
      </c>
      <c r="K138" s="96">
        <f t="shared" ref="K138:M138" si="9">K139+K141</f>
        <v>58138.270000000004</v>
      </c>
      <c r="L138" s="96">
        <f t="shared" si="9"/>
        <v>71485.14</v>
      </c>
      <c r="M138" s="96">
        <f t="shared" si="9"/>
        <v>64160</v>
      </c>
      <c r="N138" s="96">
        <f>N139+N141</f>
        <v>64160</v>
      </c>
    </row>
    <row r="139" spans="1:14" ht="49.5" customHeight="1" x14ac:dyDescent="0.25">
      <c r="A139" s="64" t="s">
        <v>92</v>
      </c>
      <c r="B139" s="88">
        <v>85611</v>
      </c>
      <c r="C139" s="89" t="s">
        <v>85</v>
      </c>
      <c r="D139" s="89" t="s">
        <v>168</v>
      </c>
      <c r="E139" s="88" t="s">
        <v>106</v>
      </c>
      <c r="F139" s="88" t="str">
        <f>F140</f>
        <v>тыс.кв.м</v>
      </c>
      <c r="G139" s="94">
        <f>G140</f>
        <v>1259.24</v>
      </c>
      <c r="H139" s="93" t="s">
        <v>85</v>
      </c>
      <c r="I139" s="94">
        <f>I140</f>
        <v>1309.24</v>
      </c>
      <c r="J139" s="94">
        <f t="shared" ref="J139:M139" si="10">J140</f>
        <v>1359.24</v>
      </c>
      <c r="K139" s="96">
        <f t="shared" si="10"/>
        <v>27160</v>
      </c>
      <c r="L139" s="96">
        <f t="shared" si="10"/>
        <v>27160</v>
      </c>
      <c r="M139" s="96">
        <f t="shared" si="10"/>
        <v>27160</v>
      </c>
      <c r="N139" s="96">
        <f>N140</f>
        <v>27160</v>
      </c>
    </row>
    <row r="140" spans="1:14" ht="60" customHeight="1" x14ac:dyDescent="0.25">
      <c r="A140" s="39" t="s">
        <v>92</v>
      </c>
      <c r="B140" s="37">
        <v>85611</v>
      </c>
      <c r="C140" s="39" t="s">
        <v>137</v>
      </c>
      <c r="D140" s="39" t="s">
        <v>181</v>
      </c>
      <c r="E140" s="37" t="s">
        <v>106</v>
      </c>
      <c r="F140" s="37" t="s">
        <v>169</v>
      </c>
      <c r="G140" s="70">
        <v>1259.24</v>
      </c>
      <c r="H140" s="33">
        <v>45627</v>
      </c>
      <c r="I140" s="70">
        <v>1309.24</v>
      </c>
      <c r="J140" s="70">
        <f>I140+I142</f>
        <v>1359.24</v>
      </c>
      <c r="K140" s="38">
        <v>27160</v>
      </c>
      <c r="L140" s="38">
        <v>27160</v>
      </c>
      <c r="M140" s="38">
        <v>27160</v>
      </c>
      <c r="N140" s="38">
        <v>27160</v>
      </c>
    </row>
    <row r="141" spans="1:14" ht="46.5" customHeight="1" x14ac:dyDescent="0.25">
      <c r="A141" s="64" t="s">
        <v>92</v>
      </c>
      <c r="B141" s="88">
        <v>85621</v>
      </c>
      <c r="C141" s="89" t="s">
        <v>85</v>
      </c>
      <c r="D141" s="89" t="s">
        <v>292</v>
      </c>
      <c r="E141" s="88" t="str">
        <f>E142</f>
        <v>Площадь обустройства мест захоронений</v>
      </c>
      <c r="F141" s="88" t="str">
        <f>F142</f>
        <v>тыс. кв. м</v>
      </c>
      <c r="G141" s="94">
        <f>G142</f>
        <v>50</v>
      </c>
      <c r="H141" s="93" t="s">
        <v>85</v>
      </c>
      <c r="I141" s="92">
        <f t="shared" ref="I141:N141" si="11">I142+I143</f>
        <v>50</v>
      </c>
      <c r="J141" s="92">
        <f t="shared" si="11"/>
        <v>44.51</v>
      </c>
      <c r="K141" s="92">
        <f t="shared" si="11"/>
        <v>30978.27</v>
      </c>
      <c r="L141" s="92">
        <f t="shared" si="11"/>
        <v>44325.14</v>
      </c>
      <c r="M141" s="92">
        <f t="shared" si="11"/>
        <v>37000</v>
      </c>
      <c r="N141" s="92">
        <f t="shared" si="11"/>
        <v>37000</v>
      </c>
    </row>
    <row r="142" spans="1:14" ht="62.25" customHeight="1" x14ac:dyDescent="0.25">
      <c r="A142" s="39" t="s">
        <v>92</v>
      </c>
      <c r="B142" s="37">
        <v>85621</v>
      </c>
      <c r="C142" s="39" t="s">
        <v>137</v>
      </c>
      <c r="D142" s="37" t="s">
        <v>229</v>
      </c>
      <c r="E142" s="37" t="s">
        <v>170</v>
      </c>
      <c r="F142" s="37" t="s">
        <v>112</v>
      </c>
      <c r="G142" s="70">
        <v>50</v>
      </c>
      <c r="H142" s="33">
        <v>45627</v>
      </c>
      <c r="I142" s="70">
        <v>50</v>
      </c>
      <c r="J142" s="73">
        <v>44.51</v>
      </c>
      <c r="K142" s="49">
        <v>30978.27</v>
      </c>
      <c r="L142" s="49">
        <v>37751.81</v>
      </c>
      <c r="M142" s="49">
        <v>37000</v>
      </c>
      <c r="N142" s="49">
        <v>37000</v>
      </c>
    </row>
    <row r="143" spans="1:14" ht="153" customHeight="1" x14ac:dyDescent="0.25">
      <c r="A143" s="50" t="s">
        <v>92</v>
      </c>
      <c r="B143" s="37">
        <v>85621</v>
      </c>
      <c r="C143" s="39" t="s">
        <v>137</v>
      </c>
      <c r="D143" s="37" t="s">
        <v>217</v>
      </c>
      <c r="E143" s="37" t="s">
        <v>188</v>
      </c>
      <c r="F143" s="37" t="s">
        <v>111</v>
      </c>
      <c r="G143" s="34">
        <v>1</v>
      </c>
      <c r="H143" s="33">
        <v>45505</v>
      </c>
      <c r="I143" s="34">
        <v>0</v>
      </c>
      <c r="J143" s="75">
        <v>0</v>
      </c>
      <c r="K143" s="49">
        <v>0</v>
      </c>
      <c r="L143" s="49">
        <v>6573.33</v>
      </c>
      <c r="M143" s="49">
        <v>0</v>
      </c>
      <c r="N143" s="49">
        <v>0</v>
      </c>
    </row>
    <row r="144" spans="1:14" ht="42" customHeight="1" x14ac:dyDescent="0.25">
      <c r="A144" s="171" t="s">
        <v>93</v>
      </c>
      <c r="B144" s="173" t="s">
        <v>85</v>
      </c>
      <c r="C144" s="173" t="s">
        <v>85</v>
      </c>
      <c r="D144" s="173" t="s">
        <v>100</v>
      </c>
      <c r="E144" s="97" t="s">
        <v>134</v>
      </c>
      <c r="F144" s="97" t="s">
        <v>111</v>
      </c>
      <c r="G144" s="98">
        <f>G146</f>
        <v>3</v>
      </c>
      <c r="H144" s="99" t="s">
        <v>85</v>
      </c>
      <c r="I144" s="98">
        <f>I146</f>
        <v>2</v>
      </c>
      <c r="J144" s="98">
        <f>J146</f>
        <v>2</v>
      </c>
      <c r="K144" s="150" t="e">
        <f>K146+K151+#REF!+#REF!+#REF!</f>
        <v>#REF!</v>
      </c>
      <c r="L144" s="150">
        <f>L146+L151</f>
        <v>74205.5</v>
      </c>
      <c r="M144" s="150">
        <f>M146+M151</f>
        <v>21683</v>
      </c>
      <c r="N144" s="150">
        <f>N146+N151</f>
        <v>21683</v>
      </c>
    </row>
    <row r="145" spans="1:14" ht="46.5" customHeight="1" x14ac:dyDescent="0.25">
      <c r="A145" s="172"/>
      <c r="B145" s="173"/>
      <c r="C145" s="173"/>
      <c r="D145" s="173"/>
      <c r="E145" s="97" t="s">
        <v>231</v>
      </c>
      <c r="F145" s="97" t="s">
        <v>110</v>
      </c>
      <c r="G145" s="98">
        <f>G149</f>
        <v>448</v>
      </c>
      <c r="H145" s="99" t="s">
        <v>85</v>
      </c>
      <c r="I145" s="97">
        <f>I149</f>
        <v>0</v>
      </c>
      <c r="J145" s="98">
        <f>J149</f>
        <v>0</v>
      </c>
      <c r="K145" s="151"/>
      <c r="L145" s="151"/>
      <c r="M145" s="151"/>
      <c r="N145" s="150"/>
    </row>
    <row r="146" spans="1:14" ht="54.75" customHeight="1" x14ac:dyDescent="0.25">
      <c r="A146" s="76" t="s">
        <v>93</v>
      </c>
      <c r="B146" s="97">
        <v>96111</v>
      </c>
      <c r="C146" s="97" t="s">
        <v>85</v>
      </c>
      <c r="D146" s="97" t="s">
        <v>230</v>
      </c>
      <c r="E146" s="107" t="s">
        <v>104</v>
      </c>
      <c r="F146" s="97" t="s">
        <v>111</v>
      </c>
      <c r="G146" s="98">
        <f>G147+G148+G150</f>
        <v>3</v>
      </c>
      <c r="H146" s="99" t="s">
        <v>85</v>
      </c>
      <c r="I146" s="98">
        <f>I147+I148+I150</f>
        <v>2</v>
      </c>
      <c r="J146" s="98">
        <f>J147+J148+J150</f>
        <v>2</v>
      </c>
      <c r="K146" s="105" t="e">
        <f>#REF!+K147</f>
        <v>#REF!</v>
      </c>
      <c r="L146" s="105">
        <f>L147+L148+L149+L150</f>
        <v>28308.35</v>
      </c>
      <c r="M146" s="105">
        <f>M147+M148+M149+M150</f>
        <v>21683</v>
      </c>
      <c r="N146" s="105">
        <f>N147+N148+N149+N150</f>
        <v>21683</v>
      </c>
    </row>
    <row r="147" spans="1:14" ht="63.75" customHeight="1" x14ac:dyDescent="0.25">
      <c r="A147" s="78" t="s">
        <v>93</v>
      </c>
      <c r="B147" s="77">
        <v>96111</v>
      </c>
      <c r="C147" s="77" t="s">
        <v>139</v>
      </c>
      <c r="D147" s="77" t="s">
        <v>171</v>
      </c>
      <c r="E147" s="77" t="s">
        <v>104</v>
      </c>
      <c r="F147" s="77" t="s">
        <v>111</v>
      </c>
      <c r="G147" s="79">
        <v>1</v>
      </c>
      <c r="H147" s="33">
        <v>45627</v>
      </c>
      <c r="I147" s="77">
        <v>1</v>
      </c>
      <c r="J147" s="77">
        <v>1</v>
      </c>
      <c r="K147" s="80">
        <v>5000</v>
      </c>
      <c r="L147" s="80">
        <v>20000</v>
      </c>
      <c r="M147" s="80">
        <v>20000</v>
      </c>
      <c r="N147" s="80">
        <v>20000</v>
      </c>
    </row>
    <row r="148" spans="1:14" ht="63.75" customHeight="1" x14ac:dyDescent="0.25">
      <c r="A148" s="78" t="s">
        <v>93</v>
      </c>
      <c r="B148" s="77">
        <v>96111</v>
      </c>
      <c r="C148" s="77" t="s">
        <v>137</v>
      </c>
      <c r="D148" s="77" t="s">
        <v>317</v>
      </c>
      <c r="E148" s="77" t="s">
        <v>104</v>
      </c>
      <c r="F148" s="77" t="s">
        <v>111</v>
      </c>
      <c r="G148" s="79">
        <v>1</v>
      </c>
      <c r="H148" s="33">
        <v>45627</v>
      </c>
      <c r="I148" s="77">
        <v>1</v>
      </c>
      <c r="J148" s="77">
        <v>1</v>
      </c>
      <c r="K148" s="80"/>
      <c r="L148" s="80">
        <v>5713.03</v>
      </c>
      <c r="M148" s="80">
        <v>1683</v>
      </c>
      <c r="N148" s="80">
        <v>1683</v>
      </c>
    </row>
    <row r="149" spans="1:14" ht="63.75" customHeight="1" x14ac:dyDescent="0.25">
      <c r="A149" s="78" t="s">
        <v>93</v>
      </c>
      <c r="B149" s="77">
        <v>96111</v>
      </c>
      <c r="C149" s="77" t="s">
        <v>137</v>
      </c>
      <c r="D149" s="77" t="s">
        <v>232</v>
      </c>
      <c r="E149" s="77" t="s">
        <v>231</v>
      </c>
      <c r="F149" s="77" t="s">
        <v>112</v>
      </c>
      <c r="G149" s="79">
        <v>448</v>
      </c>
      <c r="H149" s="33">
        <v>45352</v>
      </c>
      <c r="I149" s="77">
        <v>0</v>
      </c>
      <c r="J149" s="77">
        <v>0</v>
      </c>
      <c r="K149" s="80"/>
      <c r="L149" s="80">
        <v>708.35</v>
      </c>
      <c r="M149" s="80">
        <v>0</v>
      </c>
      <c r="N149" s="80">
        <v>0</v>
      </c>
    </row>
    <row r="150" spans="1:14" ht="63.75" customHeight="1" x14ac:dyDescent="0.25">
      <c r="A150" s="78" t="s">
        <v>93</v>
      </c>
      <c r="B150" s="77">
        <v>96111</v>
      </c>
      <c r="C150" s="77" t="s">
        <v>137</v>
      </c>
      <c r="D150" s="77" t="s">
        <v>318</v>
      </c>
      <c r="E150" s="77" t="s">
        <v>233</v>
      </c>
      <c r="F150" s="77" t="s">
        <v>111</v>
      </c>
      <c r="G150" s="79">
        <v>1</v>
      </c>
      <c r="H150" s="33">
        <v>45627</v>
      </c>
      <c r="I150" s="77">
        <v>0</v>
      </c>
      <c r="J150" s="77">
        <v>0</v>
      </c>
      <c r="K150" s="80"/>
      <c r="L150" s="80">
        <v>1886.97</v>
      </c>
      <c r="M150" s="80">
        <v>0</v>
      </c>
      <c r="N150" s="80">
        <v>0</v>
      </c>
    </row>
    <row r="151" spans="1:14" ht="58.5" customHeight="1" x14ac:dyDescent="0.25">
      <c r="A151" s="76" t="s">
        <v>93</v>
      </c>
      <c r="B151" s="97">
        <v>96113</v>
      </c>
      <c r="C151" s="97" t="s">
        <v>85</v>
      </c>
      <c r="D151" s="97" t="s">
        <v>145</v>
      </c>
      <c r="E151" s="97" t="s">
        <v>146</v>
      </c>
      <c r="F151" s="97" t="s">
        <v>147</v>
      </c>
      <c r="G151" s="97">
        <v>0</v>
      </c>
      <c r="H151" s="99" t="s">
        <v>85</v>
      </c>
      <c r="I151" s="97">
        <f>I152</f>
        <v>0</v>
      </c>
      <c r="J151" s="97">
        <v>0</v>
      </c>
      <c r="K151" s="105">
        <f>K152</f>
        <v>0</v>
      </c>
      <c r="L151" s="105">
        <f>L152</f>
        <v>45897.15</v>
      </c>
      <c r="M151" s="105">
        <f>M152</f>
        <v>0</v>
      </c>
      <c r="N151" s="105">
        <f>N152</f>
        <v>0</v>
      </c>
    </row>
    <row r="152" spans="1:14" ht="50.1" customHeight="1" x14ac:dyDescent="0.25">
      <c r="A152" s="78" t="s">
        <v>93</v>
      </c>
      <c r="B152" s="77">
        <v>96113</v>
      </c>
      <c r="C152" s="77" t="s">
        <v>142</v>
      </c>
      <c r="D152" s="77" t="s">
        <v>186</v>
      </c>
      <c r="E152" s="77" t="s">
        <v>146</v>
      </c>
      <c r="F152" s="77" t="str">
        <f>F151</f>
        <v>тыс. шт.</v>
      </c>
      <c r="G152" s="77">
        <v>611.96</v>
      </c>
      <c r="H152" s="33">
        <v>45627</v>
      </c>
      <c r="I152" s="77">
        <v>0</v>
      </c>
      <c r="J152" s="77">
        <v>0</v>
      </c>
      <c r="K152" s="80">
        <v>0</v>
      </c>
      <c r="L152" s="80">
        <v>45897.15</v>
      </c>
      <c r="M152" s="80">
        <v>0</v>
      </c>
      <c r="N152" s="80">
        <v>0</v>
      </c>
    </row>
    <row r="153" spans="1:14" ht="66" customHeight="1" x14ac:dyDescent="0.25">
      <c r="A153" s="64" t="s">
        <v>128</v>
      </c>
      <c r="B153" s="88" t="s">
        <v>85</v>
      </c>
      <c r="C153" s="88" t="s">
        <v>85</v>
      </c>
      <c r="D153" s="100" t="s">
        <v>129</v>
      </c>
      <c r="E153" s="88" t="s">
        <v>189</v>
      </c>
      <c r="F153" s="88" t="s">
        <v>113</v>
      </c>
      <c r="G153" s="90">
        <v>1568</v>
      </c>
      <c r="H153" s="89" t="s">
        <v>85</v>
      </c>
      <c r="I153" s="88">
        <f t="shared" ref="I153:M153" si="12">I155</f>
        <v>1568</v>
      </c>
      <c r="J153" s="88">
        <f t="shared" si="12"/>
        <v>1568</v>
      </c>
      <c r="K153" s="92">
        <f t="shared" si="12"/>
        <v>28706.23</v>
      </c>
      <c r="L153" s="92">
        <f t="shared" si="12"/>
        <v>37444.58</v>
      </c>
      <c r="M153" s="92">
        <f t="shared" si="12"/>
        <v>38730.74</v>
      </c>
      <c r="N153" s="92">
        <f>N154</f>
        <v>38730.74</v>
      </c>
    </row>
    <row r="154" spans="1:14" ht="92.25" customHeight="1" x14ac:dyDescent="0.25">
      <c r="A154" s="64" t="str">
        <f>[1]Отчет!A624</f>
        <v>09</v>
      </c>
      <c r="B154" s="89">
        <f>[1]Отчет!B624</f>
        <v>96112</v>
      </c>
      <c r="C154" s="89" t="str">
        <f>[1]Отчет!C624</f>
        <v>х</v>
      </c>
      <c r="D154" s="106" t="str">
        <f>[1]Отчет!D624</f>
        <v>Охрана лесов от пожаров, загрязнения и иного негативного воздействия, защита лесов от вредных организмов, воспроизводство городских лесов</v>
      </c>
      <c r="E154" s="89" t="s">
        <v>189</v>
      </c>
      <c r="F154" s="89" t="str">
        <f>[1]Отчет!F624</f>
        <v>га</v>
      </c>
      <c r="G154" s="90">
        <f>[1]Отчет!G624</f>
        <v>1568</v>
      </c>
      <c r="H154" s="89" t="s">
        <v>85</v>
      </c>
      <c r="I154" s="88">
        <f t="shared" ref="I154:M154" si="13">I155</f>
        <v>1568</v>
      </c>
      <c r="J154" s="88">
        <f t="shared" si="13"/>
        <v>1568</v>
      </c>
      <c r="K154" s="92">
        <f t="shared" si="13"/>
        <v>28706.23</v>
      </c>
      <c r="L154" s="92">
        <f t="shared" si="13"/>
        <v>37444.58</v>
      </c>
      <c r="M154" s="92">
        <f t="shared" si="13"/>
        <v>38730.74</v>
      </c>
      <c r="N154" s="92">
        <f>N155</f>
        <v>38730.74</v>
      </c>
    </row>
    <row r="155" spans="1:14" ht="69.75" customHeight="1" x14ac:dyDescent="0.25">
      <c r="A155" s="39" t="s">
        <v>128</v>
      </c>
      <c r="B155" s="39">
        <v>96112</v>
      </c>
      <c r="C155" s="77" t="s">
        <v>141</v>
      </c>
      <c r="D155" s="77" t="s">
        <v>129</v>
      </c>
      <c r="E155" s="37" t="str">
        <f>E153</f>
        <v>Площадь городских лесов</v>
      </c>
      <c r="F155" s="37" t="str">
        <f>F153</f>
        <v>га</v>
      </c>
      <c r="G155" s="34">
        <v>1568</v>
      </c>
      <c r="H155" s="33">
        <v>45627</v>
      </c>
      <c r="I155" s="37">
        <v>1568</v>
      </c>
      <c r="J155" s="37">
        <v>1568</v>
      </c>
      <c r="K155" s="38">
        <v>28706.23</v>
      </c>
      <c r="L155" s="38">
        <v>37444.58</v>
      </c>
      <c r="M155" s="38">
        <v>38730.74</v>
      </c>
      <c r="N155" s="38">
        <v>38730.74</v>
      </c>
    </row>
    <row r="156" spans="1:14" ht="53.25" customHeight="1" x14ac:dyDescent="0.25">
      <c r="A156" s="64" t="s">
        <v>130</v>
      </c>
      <c r="B156" s="88" t="s">
        <v>85</v>
      </c>
      <c r="C156" s="88" t="s">
        <v>85</v>
      </c>
      <c r="D156" s="88" t="s">
        <v>132</v>
      </c>
      <c r="E156" s="88" t="s">
        <v>107</v>
      </c>
      <c r="F156" s="88" t="s">
        <v>111</v>
      </c>
      <c r="G156" s="88">
        <f>G158</f>
        <v>10</v>
      </c>
      <c r="H156" s="89" t="s">
        <v>85</v>
      </c>
      <c r="I156" s="89" t="s">
        <v>212</v>
      </c>
      <c r="J156" s="88">
        <v>8</v>
      </c>
      <c r="K156" s="92">
        <f>K158</f>
        <v>26378.66</v>
      </c>
      <c r="L156" s="92">
        <f>L158</f>
        <v>36430.019999999997</v>
      </c>
      <c r="M156" s="92">
        <f>M158</f>
        <v>27818.66</v>
      </c>
      <c r="N156" s="92">
        <f>N157</f>
        <v>27818.66</v>
      </c>
    </row>
    <row r="157" spans="1:14" ht="49.5" customHeight="1" x14ac:dyDescent="0.25">
      <c r="A157" s="76" t="s">
        <v>130</v>
      </c>
      <c r="B157" s="97">
        <v>85311</v>
      </c>
      <c r="C157" s="97" t="s">
        <v>85</v>
      </c>
      <c r="D157" s="97" t="s">
        <v>132</v>
      </c>
      <c r="E157" s="97" t="s">
        <v>107</v>
      </c>
      <c r="F157" s="97" t="s">
        <v>111</v>
      </c>
      <c r="G157" s="97">
        <f>G158</f>
        <v>10</v>
      </c>
      <c r="H157" s="99" t="s">
        <v>85</v>
      </c>
      <c r="I157" s="97">
        <f t="shared" ref="I157:M157" si="14">I158</f>
        <v>8</v>
      </c>
      <c r="J157" s="97">
        <f t="shared" si="14"/>
        <v>8</v>
      </c>
      <c r="K157" s="105">
        <f t="shared" si="14"/>
        <v>26378.66</v>
      </c>
      <c r="L157" s="105">
        <f t="shared" si="14"/>
        <v>36430.019999999997</v>
      </c>
      <c r="M157" s="105">
        <f t="shared" si="14"/>
        <v>27818.66</v>
      </c>
      <c r="N157" s="105">
        <f>N158</f>
        <v>27818.66</v>
      </c>
    </row>
    <row r="158" spans="1:14" ht="49.5" customHeight="1" x14ac:dyDescent="0.25">
      <c r="A158" s="39" t="s">
        <v>130</v>
      </c>
      <c r="B158" s="37">
        <v>85311</v>
      </c>
      <c r="C158" s="37" t="s">
        <v>131</v>
      </c>
      <c r="D158" s="37" t="s">
        <v>132</v>
      </c>
      <c r="E158" s="37" t="str">
        <f>E156</f>
        <v>Количество мероприятий</v>
      </c>
      <c r="F158" s="37" t="s">
        <v>111</v>
      </c>
      <c r="G158" s="37">
        <v>10</v>
      </c>
      <c r="H158" s="33">
        <v>45627</v>
      </c>
      <c r="I158" s="37">
        <v>8</v>
      </c>
      <c r="J158" s="37">
        <v>8</v>
      </c>
      <c r="K158" s="38">
        <v>26378.66</v>
      </c>
      <c r="L158" s="38">
        <v>36430.019999999997</v>
      </c>
      <c r="M158" s="38">
        <v>27818.66</v>
      </c>
      <c r="N158" s="38">
        <v>27818.66</v>
      </c>
    </row>
    <row r="159" spans="1:14" ht="53.25" customHeight="1" x14ac:dyDescent="0.25">
      <c r="A159" s="63">
        <v>12</v>
      </c>
      <c r="B159" s="88" t="s">
        <v>85</v>
      </c>
      <c r="C159" s="89" t="s">
        <v>85</v>
      </c>
      <c r="D159" s="88" t="s">
        <v>102</v>
      </c>
      <c r="E159" s="88" t="s">
        <v>104</v>
      </c>
      <c r="F159" s="88" t="s">
        <v>111</v>
      </c>
      <c r="G159" s="90">
        <f>G160+G170</f>
        <v>13</v>
      </c>
      <c r="H159" s="95" t="s">
        <v>85</v>
      </c>
      <c r="I159" s="90">
        <f>I160+I170</f>
        <v>13</v>
      </c>
      <c r="J159" s="101">
        <f>J160+J170</f>
        <v>13</v>
      </c>
      <c r="K159" s="92" t="e">
        <f>K160+K171+#REF!</f>
        <v>#REF!</v>
      </c>
      <c r="L159" s="92">
        <f>L160+L171</f>
        <v>125341.31100000002</v>
      </c>
      <c r="M159" s="92">
        <f>M160+M171</f>
        <v>105937.4</v>
      </c>
      <c r="N159" s="92">
        <f>N160+N171</f>
        <v>105937.4</v>
      </c>
    </row>
    <row r="160" spans="1:14" ht="55.5" customHeight="1" x14ac:dyDescent="0.25">
      <c r="A160" s="63">
        <v>12</v>
      </c>
      <c r="B160" s="88">
        <v>85711</v>
      </c>
      <c r="C160" s="89" t="s">
        <v>85</v>
      </c>
      <c r="D160" s="88" t="s">
        <v>135</v>
      </c>
      <c r="E160" s="88" t="s">
        <v>104</v>
      </c>
      <c r="F160" s="88" t="s">
        <v>111</v>
      </c>
      <c r="G160" s="104">
        <f>G163+G169</f>
        <v>5</v>
      </c>
      <c r="H160" s="92" t="s">
        <v>85</v>
      </c>
      <c r="I160" s="104">
        <f>I163+I169</f>
        <v>5</v>
      </c>
      <c r="J160" s="104">
        <f>J163+J169</f>
        <v>5</v>
      </c>
      <c r="K160" s="92">
        <f t="shared" ref="K160" si="15">K161+K162+K163+K164++K165+K166+K167+K168+K169+K170</f>
        <v>62991.57</v>
      </c>
      <c r="L160" s="92">
        <f>L161+L162+L163+L164++L165+L166+L167+L168+L169+L170</f>
        <v>99577.331000000006</v>
      </c>
      <c r="M160" s="92">
        <f>M161+M162+M163+M164++M165+M166+M167+M168+M169+M170</f>
        <v>98440.36</v>
      </c>
      <c r="N160" s="92">
        <f>N161+N162+N163+N164++N165+N166+N167+N168+N169+N170</f>
        <v>98440.36</v>
      </c>
    </row>
    <row r="161" spans="1:14" ht="36" customHeight="1" x14ac:dyDescent="0.25">
      <c r="A161" s="37">
        <v>12</v>
      </c>
      <c r="B161" s="37">
        <v>85711</v>
      </c>
      <c r="C161" s="39" t="s">
        <v>137</v>
      </c>
      <c r="D161" s="37" t="s">
        <v>265</v>
      </c>
      <c r="E161" s="37" t="s">
        <v>293</v>
      </c>
      <c r="F161" s="37" t="s">
        <v>110</v>
      </c>
      <c r="G161" s="43">
        <v>218.5</v>
      </c>
      <c r="H161" s="33">
        <v>45566</v>
      </c>
      <c r="I161" s="34">
        <v>0</v>
      </c>
      <c r="J161" s="73">
        <v>0</v>
      </c>
      <c r="K161" s="38"/>
      <c r="L161" s="38">
        <v>1447.12</v>
      </c>
      <c r="M161" s="38">
        <v>1500</v>
      </c>
      <c r="N161" s="38">
        <v>1500</v>
      </c>
    </row>
    <row r="162" spans="1:14" ht="34.5" customHeight="1" x14ac:dyDescent="0.25">
      <c r="A162" s="37">
        <v>12</v>
      </c>
      <c r="B162" s="37">
        <v>85711</v>
      </c>
      <c r="C162" s="39" t="s">
        <v>137</v>
      </c>
      <c r="D162" s="37" t="s">
        <v>266</v>
      </c>
      <c r="E162" s="37" t="s">
        <v>294</v>
      </c>
      <c r="F162" s="37" t="s">
        <v>271</v>
      </c>
      <c r="G162" s="34">
        <v>13</v>
      </c>
      <c r="H162" s="33">
        <v>45323</v>
      </c>
      <c r="I162" s="34">
        <v>0</v>
      </c>
      <c r="J162" s="73">
        <v>0</v>
      </c>
      <c r="K162" s="38"/>
      <c r="L162" s="38">
        <v>50.51</v>
      </c>
      <c r="M162" s="38">
        <v>0</v>
      </c>
      <c r="N162" s="38">
        <v>0</v>
      </c>
    </row>
    <row r="163" spans="1:14" ht="73.5" customHeight="1" x14ac:dyDescent="0.25">
      <c r="A163" s="37">
        <v>12</v>
      </c>
      <c r="B163" s="37">
        <v>85711</v>
      </c>
      <c r="C163" s="39" t="s">
        <v>137</v>
      </c>
      <c r="D163" s="37" t="s">
        <v>319</v>
      </c>
      <c r="E163" s="37" t="s">
        <v>104</v>
      </c>
      <c r="F163" s="37" t="s">
        <v>111</v>
      </c>
      <c r="G163" s="34">
        <v>4</v>
      </c>
      <c r="H163" s="33">
        <v>45627</v>
      </c>
      <c r="I163" s="34">
        <v>4</v>
      </c>
      <c r="J163" s="73">
        <v>4</v>
      </c>
      <c r="K163" s="38"/>
      <c r="L163" s="38">
        <v>699.11</v>
      </c>
      <c r="M163" s="38">
        <v>800</v>
      </c>
      <c r="N163" s="38">
        <v>800</v>
      </c>
    </row>
    <row r="164" spans="1:14" ht="186.75" customHeight="1" x14ac:dyDescent="0.25">
      <c r="A164" s="37">
        <v>12</v>
      </c>
      <c r="B164" s="37">
        <v>85711</v>
      </c>
      <c r="C164" s="39" t="s">
        <v>137</v>
      </c>
      <c r="D164" s="37" t="s">
        <v>320</v>
      </c>
      <c r="E164" s="37" t="s">
        <v>104</v>
      </c>
      <c r="F164" s="37" t="s">
        <v>111</v>
      </c>
      <c r="G164" s="34">
        <v>12</v>
      </c>
      <c r="H164" s="33">
        <v>45627</v>
      </c>
      <c r="I164" s="34">
        <v>0</v>
      </c>
      <c r="J164" s="73">
        <v>0</v>
      </c>
      <c r="K164" s="38"/>
      <c r="L164" s="38">
        <v>1051.94</v>
      </c>
      <c r="M164" s="38">
        <v>1500</v>
      </c>
      <c r="N164" s="38">
        <v>1500</v>
      </c>
    </row>
    <row r="165" spans="1:14" ht="84" customHeight="1" x14ac:dyDescent="0.25">
      <c r="A165" s="37">
        <v>12</v>
      </c>
      <c r="B165" s="37">
        <v>85711</v>
      </c>
      <c r="C165" s="39" t="s">
        <v>137</v>
      </c>
      <c r="D165" s="37" t="s">
        <v>297</v>
      </c>
      <c r="E165" s="37" t="s">
        <v>104</v>
      </c>
      <c r="F165" s="37" t="s">
        <v>111</v>
      </c>
      <c r="G165" s="34">
        <v>4</v>
      </c>
      <c r="H165" s="33">
        <v>45566</v>
      </c>
      <c r="I165" s="34">
        <v>0</v>
      </c>
      <c r="J165" s="73">
        <v>0</v>
      </c>
      <c r="K165" s="38"/>
      <c r="L165" s="38">
        <v>3202.68</v>
      </c>
      <c r="M165" s="38">
        <v>0</v>
      </c>
      <c r="N165" s="38">
        <v>0</v>
      </c>
    </row>
    <row r="166" spans="1:14" ht="76.5" customHeight="1" x14ac:dyDescent="0.25">
      <c r="A166" s="37">
        <v>12</v>
      </c>
      <c r="B166" s="37">
        <v>85711</v>
      </c>
      <c r="C166" s="39" t="s">
        <v>137</v>
      </c>
      <c r="D166" s="37" t="s">
        <v>267</v>
      </c>
      <c r="E166" s="37" t="s">
        <v>104</v>
      </c>
      <c r="F166" s="37" t="s">
        <v>111</v>
      </c>
      <c r="G166" s="34">
        <v>4</v>
      </c>
      <c r="H166" s="33">
        <v>45627</v>
      </c>
      <c r="I166" s="34">
        <v>0</v>
      </c>
      <c r="J166" s="73">
        <v>0</v>
      </c>
      <c r="K166" s="38"/>
      <c r="L166" s="38">
        <v>473.94</v>
      </c>
      <c r="M166" s="38">
        <v>500</v>
      </c>
      <c r="N166" s="38">
        <v>500</v>
      </c>
    </row>
    <row r="167" spans="1:14" ht="57" customHeight="1" x14ac:dyDescent="0.25">
      <c r="A167" s="37">
        <v>12</v>
      </c>
      <c r="B167" s="37">
        <v>85711</v>
      </c>
      <c r="C167" s="39" t="s">
        <v>137</v>
      </c>
      <c r="D167" s="37" t="s">
        <v>296</v>
      </c>
      <c r="E167" s="37" t="s">
        <v>272</v>
      </c>
      <c r="F167" s="37" t="s">
        <v>300</v>
      </c>
      <c r="G167" s="34">
        <v>798</v>
      </c>
      <c r="H167" s="33">
        <v>45413</v>
      </c>
      <c r="I167" s="34">
        <v>0</v>
      </c>
      <c r="J167" s="73">
        <v>0</v>
      </c>
      <c r="K167" s="38"/>
      <c r="L167" s="38">
        <v>1353.63</v>
      </c>
      <c r="M167" s="38">
        <v>504</v>
      </c>
      <c r="N167" s="38">
        <v>504</v>
      </c>
    </row>
    <row r="168" spans="1:14" ht="47.25" customHeight="1" x14ac:dyDescent="0.25">
      <c r="A168" s="37">
        <v>12</v>
      </c>
      <c r="B168" s="37">
        <v>85711</v>
      </c>
      <c r="C168" s="39" t="s">
        <v>137</v>
      </c>
      <c r="D168" s="37" t="s">
        <v>298</v>
      </c>
      <c r="E168" s="37" t="s">
        <v>191</v>
      </c>
      <c r="F168" s="37" t="s">
        <v>299</v>
      </c>
      <c r="G168" s="34">
        <v>250</v>
      </c>
      <c r="H168" s="33">
        <v>45413</v>
      </c>
      <c r="I168" s="34">
        <v>0</v>
      </c>
      <c r="J168" s="73">
        <v>0</v>
      </c>
      <c r="K168" s="38"/>
      <c r="L168" s="38">
        <v>287.5</v>
      </c>
      <c r="M168" s="38">
        <v>200</v>
      </c>
      <c r="N168" s="38">
        <v>200</v>
      </c>
    </row>
    <row r="169" spans="1:14" ht="59.25" customHeight="1" x14ac:dyDescent="0.25">
      <c r="A169" s="39" t="s">
        <v>94</v>
      </c>
      <c r="B169" s="37">
        <v>85711</v>
      </c>
      <c r="C169" s="39" t="s">
        <v>141</v>
      </c>
      <c r="D169" s="36" t="s">
        <v>185</v>
      </c>
      <c r="E169" s="37" t="s">
        <v>134</v>
      </c>
      <c r="F169" s="37" t="s">
        <v>111</v>
      </c>
      <c r="G169" s="34">
        <v>1</v>
      </c>
      <c r="H169" s="33">
        <v>45261</v>
      </c>
      <c r="I169" s="34">
        <v>1</v>
      </c>
      <c r="J169" s="73">
        <v>1</v>
      </c>
      <c r="K169" s="38">
        <v>5133.3500000000004</v>
      </c>
      <c r="L169" s="38">
        <v>4539.3450000000003</v>
      </c>
      <c r="M169" s="38">
        <v>4539.3500000000004</v>
      </c>
      <c r="N169" s="38">
        <v>4539.3500000000004</v>
      </c>
    </row>
    <row r="170" spans="1:14" ht="43.5" customHeight="1" x14ac:dyDescent="0.25">
      <c r="A170" s="37">
        <v>12</v>
      </c>
      <c r="B170" s="37">
        <v>85711</v>
      </c>
      <c r="C170" s="39" t="s">
        <v>131</v>
      </c>
      <c r="D170" s="37" t="s">
        <v>144</v>
      </c>
      <c r="E170" s="37" t="s">
        <v>108</v>
      </c>
      <c r="F170" s="37" t="s">
        <v>111</v>
      </c>
      <c r="G170" s="34">
        <v>8</v>
      </c>
      <c r="H170" s="33">
        <v>45627</v>
      </c>
      <c r="I170" s="34">
        <v>8</v>
      </c>
      <c r="J170" s="73">
        <v>8</v>
      </c>
      <c r="K170" s="38">
        <v>57858.22</v>
      </c>
      <c r="L170" s="38">
        <v>86471.555999999997</v>
      </c>
      <c r="M170" s="38">
        <v>88897.01</v>
      </c>
      <c r="N170" s="38">
        <v>88897.01</v>
      </c>
    </row>
    <row r="171" spans="1:14" ht="30.75" customHeight="1" x14ac:dyDescent="0.25">
      <c r="A171" s="137">
        <v>12</v>
      </c>
      <c r="B171" s="161">
        <v>85721</v>
      </c>
      <c r="C171" s="160" t="s">
        <v>85</v>
      </c>
      <c r="D171" s="161" t="s">
        <v>182</v>
      </c>
      <c r="E171" s="129" t="s">
        <v>104</v>
      </c>
      <c r="F171" s="129" t="s">
        <v>111</v>
      </c>
      <c r="G171" s="113">
        <f>G173+G177+G174</f>
        <v>2</v>
      </c>
      <c r="H171" s="130" t="s">
        <v>85</v>
      </c>
      <c r="I171" s="113">
        <f>I173+I177+I174</f>
        <v>1</v>
      </c>
      <c r="J171" s="113">
        <f>J173+J177+J174</f>
        <v>1</v>
      </c>
      <c r="K171" s="144" t="e">
        <f>#REF!+#REF!+#REF!+#REF!+#REF!+K175+#REF!+K173+#REF!+K176+#REF!+#REF!+#REF!+#REF!+#REF!+#REF!+#REF!+K177+#REF!+#REF!+#REF!+#REF!+#REF!+#REF!+#REF!+#REF!+#REF!+#REF!+#REF!</f>
        <v>#REF!</v>
      </c>
      <c r="L171" s="144">
        <f>L173+L175+L176+L177</f>
        <v>25763.980000000003</v>
      </c>
      <c r="M171" s="144">
        <f>M173+M175+M176+M177+M174</f>
        <v>7497.04</v>
      </c>
      <c r="N171" s="144">
        <f>N173+N175+N176+N177+N174</f>
        <v>7497.04</v>
      </c>
    </row>
    <row r="172" spans="1:14" ht="31.5" customHeight="1" x14ac:dyDescent="0.25">
      <c r="A172" s="138"/>
      <c r="B172" s="161"/>
      <c r="C172" s="160"/>
      <c r="D172" s="161"/>
      <c r="E172" s="129" t="s">
        <v>183</v>
      </c>
      <c r="F172" s="129" t="s">
        <v>111</v>
      </c>
      <c r="G172" s="175">
        <f>G175+G176</f>
        <v>0</v>
      </c>
      <c r="H172" s="176" t="s">
        <v>85</v>
      </c>
      <c r="I172" s="175">
        <f>I175+I176</f>
        <v>6</v>
      </c>
      <c r="J172" s="176">
        <f>J175+J176</f>
        <v>2</v>
      </c>
      <c r="K172" s="144"/>
      <c r="L172" s="144"/>
      <c r="M172" s="144"/>
      <c r="N172" s="144"/>
    </row>
    <row r="173" spans="1:14" ht="54" customHeight="1" x14ac:dyDescent="0.25">
      <c r="A173" s="37">
        <v>12</v>
      </c>
      <c r="B173" s="37">
        <v>85721</v>
      </c>
      <c r="C173" s="39" t="s">
        <v>137</v>
      </c>
      <c r="D173" s="37" t="s">
        <v>242</v>
      </c>
      <c r="E173" s="37" t="s">
        <v>104</v>
      </c>
      <c r="F173" s="37" t="s">
        <v>111</v>
      </c>
      <c r="G173" s="34">
        <v>1</v>
      </c>
      <c r="H173" s="33">
        <v>45505</v>
      </c>
      <c r="I173" s="34">
        <v>0</v>
      </c>
      <c r="J173" s="73">
        <v>0</v>
      </c>
      <c r="K173" s="38">
        <v>0</v>
      </c>
      <c r="L173" s="38">
        <v>14864.95</v>
      </c>
      <c r="M173" s="38">
        <v>0</v>
      </c>
      <c r="N173" s="38">
        <v>0</v>
      </c>
    </row>
    <row r="174" spans="1:14" ht="82.5" customHeight="1" x14ac:dyDescent="0.25">
      <c r="A174" s="37">
        <v>12</v>
      </c>
      <c r="B174" s="37">
        <v>85721</v>
      </c>
      <c r="C174" s="39" t="s">
        <v>137</v>
      </c>
      <c r="D174" s="37" t="s">
        <v>295</v>
      </c>
      <c r="E174" s="37" t="s">
        <v>104</v>
      </c>
      <c r="F174" s="37" t="s">
        <v>111</v>
      </c>
      <c r="G174" s="34">
        <v>0</v>
      </c>
      <c r="H174" s="33" t="s">
        <v>85</v>
      </c>
      <c r="I174" s="34">
        <v>1</v>
      </c>
      <c r="J174" s="73">
        <v>1</v>
      </c>
      <c r="K174" s="38">
        <v>0</v>
      </c>
      <c r="L174" s="38">
        <v>0</v>
      </c>
      <c r="M174" s="38">
        <v>5000</v>
      </c>
      <c r="N174" s="38">
        <v>5000</v>
      </c>
    </row>
    <row r="175" spans="1:14" ht="69" customHeight="1" x14ac:dyDescent="0.25">
      <c r="A175" s="37" t="str">
        <f>[2]Отчет!A679</f>
        <v>12</v>
      </c>
      <c r="B175" s="37">
        <f>[2]Отчет!B679</f>
        <v>85721</v>
      </c>
      <c r="C175" s="39" t="str">
        <f>[2]Отчет!C679</f>
        <v>КпСП</v>
      </c>
      <c r="D175" s="37" t="s">
        <v>234</v>
      </c>
      <c r="E175" s="37" t="s">
        <v>183</v>
      </c>
      <c r="F175" s="37" t="str">
        <f>[2]Отчет!F679</f>
        <v>ед.</v>
      </c>
      <c r="G175" s="34">
        <v>0</v>
      </c>
      <c r="H175" s="33">
        <v>45627</v>
      </c>
      <c r="I175" s="34">
        <v>3</v>
      </c>
      <c r="J175" s="73">
        <v>1</v>
      </c>
      <c r="K175" s="38">
        <v>98016.13</v>
      </c>
      <c r="L175" s="38">
        <v>0</v>
      </c>
      <c r="M175" s="38">
        <v>1165.78</v>
      </c>
      <c r="N175" s="38">
        <v>1165.78</v>
      </c>
    </row>
    <row r="176" spans="1:14" ht="77.25" customHeight="1" x14ac:dyDescent="0.25">
      <c r="A176" s="37">
        <f>[2]Отчет!A683</f>
        <v>12</v>
      </c>
      <c r="B176" s="37">
        <f>[2]Отчет!B683</f>
        <v>85721</v>
      </c>
      <c r="C176" s="39" t="str">
        <f>[2]Отчет!C683</f>
        <v>КпСП</v>
      </c>
      <c r="D176" s="37" t="s">
        <v>235</v>
      </c>
      <c r="E176" s="37" t="s">
        <v>183</v>
      </c>
      <c r="F176" s="37" t="str">
        <f>[2]Отчет!F683</f>
        <v>ед.</v>
      </c>
      <c r="G176" s="34">
        <v>0</v>
      </c>
      <c r="H176" s="33">
        <v>45627</v>
      </c>
      <c r="I176" s="34">
        <v>3</v>
      </c>
      <c r="J176" s="73">
        <v>1</v>
      </c>
      <c r="K176" s="38">
        <v>318.73</v>
      </c>
      <c r="L176" s="38">
        <v>0</v>
      </c>
      <c r="M176" s="38">
        <v>1331.26</v>
      </c>
      <c r="N176" s="38">
        <v>1331.26</v>
      </c>
    </row>
    <row r="177" spans="1:14" ht="75" customHeight="1" x14ac:dyDescent="0.25">
      <c r="A177" s="37">
        <v>12</v>
      </c>
      <c r="B177" s="37">
        <v>85721</v>
      </c>
      <c r="C177" s="39" t="s">
        <v>131</v>
      </c>
      <c r="D177" s="126" t="s">
        <v>323</v>
      </c>
      <c r="E177" s="37" t="s">
        <v>104</v>
      </c>
      <c r="F177" s="37" t="s">
        <v>111</v>
      </c>
      <c r="G177" s="34">
        <v>1</v>
      </c>
      <c r="H177" s="33">
        <v>45627</v>
      </c>
      <c r="I177" s="34">
        <v>0</v>
      </c>
      <c r="J177" s="73">
        <v>0</v>
      </c>
      <c r="K177" s="38">
        <v>505.63</v>
      </c>
      <c r="L177" s="38">
        <v>10899.03</v>
      </c>
      <c r="M177" s="38">
        <v>0</v>
      </c>
      <c r="N177" s="38">
        <v>0</v>
      </c>
    </row>
    <row r="178" spans="1:14" ht="70.5" customHeight="1" x14ac:dyDescent="0.25">
      <c r="A178" s="37">
        <v>13</v>
      </c>
      <c r="B178" s="128" t="s">
        <v>85</v>
      </c>
      <c r="C178" s="128" t="s">
        <v>85</v>
      </c>
      <c r="D178" s="129" t="s">
        <v>237</v>
      </c>
      <c r="E178" s="129" t="s">
        <v>104</v>
      </c>
      <c r="F178" s="129" t="s">
        <v>111</v>
      </c>
      <c r="G178" s="129">
        <f>G179</f>
        <v>9</v>
      </c>
      <c r="H178" s="177" t="s">
        <v>85</v>
      </c>
      <c r="I178" s="176">
        <f t="shared" ref="I178:M178" si="16">I179</f>
        <v>9</v>
      </c>
      <c r="J178" s="65" t="str">
        <f t="shared" si="16"/>
        <v>9</v>
      </c>
      <c r="K178" s="178" t="e">
        <f t="shared" si="16"/>
        <v>#REF!</v>
      </c>
      <c r="L178" s="178">
        <f t="shared" si="16"/>
        <v>30000</v>
      </c>
      <c r="M178" s="178">
        <f t="shared" si="16"/>
        <v>30000</v>
      </c>
      <c r="N178" s="178">
        <f>N179</f>
        <v>30000</v>
      </c>
    </row>
    <row r="179" spans="1:14" ht="84" customHeight="1" x14ac:dyDescent="0.25">
      <c r="A179" s="37">
        <v>13</v>
      </c>
      <c r="B179" s="128">
        <v>96121</v>
      </c>
      <c r="C179" s="129" t="s">
        <v>85</v>
      </c>
      <c r="D179" s="129" t="s">
        <v>237</v>
      </c>
      <c r="E179" s="129" t="s">
        <v>104</v>
      </c>
      <c r="F179" s="129" t="s">
        <v>111</v>
      </c>
      <c r="G179" s="129">
        <f>G180</f>
        <v>9</v>
      </c>
      <c r="H179" s="177" t="s">
        <v>85</v>
      </c>
      <c r="I179" s="176">
        <f>I180</f>
        <v>9</v>
      </c>
      <c r="J179" s="65" t="str">
        <f>J180</f>
        <v>9</v>
      </c>
      <c r="K179" s="178" t="e">
        <f>#REF!+#REF!+K180+#REF!+#REF!+#REF!</f>
        <v>#REF!</v>
      </c>
      <c r="L179" s="178">
        <f>L180</f>
        <v>30000</v>
      </c>
      <c r="M179" s="178">
        <f>M180</f>
        <v>30000</v>
      </c>
      <c r="N179" s="178">
        <f>N180</f>
        <v>30000</v>
      </c>
    </row>
    <row r="180" spans="1:14" x14ac:dyDescent="0.25">
      <c r="A180" s="37">
        <v>13</v>
      </c>
      <c r="B180" s="37">
        <v>96121</v>
      </c>
      <c r="C180" s="37" t="s">
        <v>137</v>
      </c>
      <c r="D180" s="37" t="s">
        <v>101</v>
      </c>
      <c r="E180" s="37" t="s">
        <v>104</v>
      </c>
      <c r="F180" s="37" t="s">
        <v>111</v>
      </c>
      <c r="G180" s="37">
        <v>9</v>
      </c>
      <c r="H180" s="33">
        <v>45627</v>
      </c>
      <c r="I180" s="73">
        <v>9</v>
      </c>
      <c r="J180" s="39" t="s">
        <v>236</v>
      </c>
      <c r="K180" s="81">
        <v>13000</v>
      </c>
      <c r="L180" s="81">
        <v>30000</v>
      </c>
      <c r="M180" s="81">
        <v>30000</v>
      </c>
      <c r="N180" s="82">
        <v>30000</v>
      </c>
    </row>
    <row r="181" spans="1:14" x14ac:dyDescent="0.25">
      <c r="A181" s="169"/>
      <c r="B181" s="170"/>
      <c r="C181" s="170"/>
      <c r="D181" s="170"/>
      <c r="E181" s="170"/>
      <c r="F181" s="170"/>
      <c r="G181" s="170"/>
      <c r="H181" s="170"/>
      <c r="I181" s="170"/>
      <c r="J181" s="170"/>
      <c r="K181" s="170"/>
      <c r="L181" s="170"/>
      <c r="M181" s="170"/>
      <c r="N181" s="31"/>
    </row>
    <row r="182" spans="1:14" x14ac:dyDescent="0.25">
      <c r="N182" s="31"/>
    </row>
    <row r="183" spans="1:14" x14ac:dyDescent="0.25">
      <c r="N183" s="31"/>
    </row>
    <row r="184" spans="1:14" x14ac:dyDescent="0.25">
      <c r="N184" s="31"/>
    </row>
    <row r="185" spans="1:14" x14ac:dyDescent="0.25">
      <c r="N185" s="31"/>
    </row>
    <row r="186" spans="1:14" x14ac:dyDescent="0.25">
      <c r="N186" s="31"/>
    </row>
    <row r="187" spans="1:14" x14ac:dyDescent="0.25">
      <c r="N187" s="31"/>
    </row>
    <row r="188" spans="1:14" x14ac:dyDescent="0.25">
      <c r="N188" s="31"/>
    </row>
    <row r="189" spans="1:14" x14ac:dyDescent="0.25">
      <c r="N189" s="31"/>
    </row>
    <row r="190" spans="1:14" x14ac:dyDescent="0.25">
      <c r="N190" s="31"/>
    </row>
    <row r="191" spans="1:14" x14ac:dyDescent="0.25">
      <c r="N191" s="31"/>
    </row>
    <row r="192" spans="1:14" x14ac:dyDescent="0.25">
      <c r="N192" s="31"/>
    </row>
    <row r="193" spans="14:14" x14ac:dyDescent="0.25">
      <c r="N193" s="31"/>
    </row>
    <row r="194" spans="14:14" x14ac:dyDescent="0.25">
      <c r="N194" s="31"/>
    </row>
    <row r="195" spans="14:14" x14ac:dyDescent="0.25">
      <c r="N195" s="31"/>
    </row>
    <row r="196" spans="14:14" x14ac:dyDescent="0.25">
      <c r="N196" s="31"/>
    </row>
    <row r="197" spans="14:14" x14ac:dyDescent="0.25">
      <c r="N197" s="31"/>
    </row>
    <row r="198" spans="14:14" x14ac:dyDescent="0.25">
      <c r="N198" s="31"/>
    </row>
    <row r="199" spans="14:14" x14ac:dyDescent="0.25">
      <c r="N199" s="31"/>
    </row>
    <row r="200" spans="14:14" x14ac:dyDescent="0.25">
      <c r="N200" s="31"/>
    </row>
    <row r="201" spans="14:14" x14ac:dyDescent="0.25">
      <c r="N201" s="31"/>
    </row>
    <row r="202" spans="14:14" x14ac:dyDescent="0.25">
      <c r="N202" s="31"/>
    </row>
    <row r="203" spans="14:14" x14ac:dyDescent="0.25">
      <c r="N203" s="31"/>
    </row>
    <row r="204" spans="14:14" x14ac:dyDescent="0.25">
      <c r="N204" s="31"/>
    </row>
    <row r="205" spans="14:14" x14ac:dyDescent="0.25">
      <c r="N205" s="31"/>
    </row>
    <row r="206" spans="14:14" x14ac:dyDescent="0.25">
      <c r="N206" s="31"/>
    </row>
    <row r="207" spans="14:14" x14ac:dyDescent="0.25">
      <c r="N207" s="31"/>
    </row>
    <row r="208" spans="14:14" x14ac:dyDescent="0.25">
      <c r="N208" s="31"/>
    </row>
    <row r="209" spans="14:14" x14ac:dyDescent="0.25">
      <c r="N209" s="31"/>
    </row>
    <row r="210" spans="14:14" x14ac:dyDescent="0.25">
      <c r="N210" s="31"/>
    </row>
    <row r="211" spans="14:14" x14ac:dyDescent="0.25">
      <c r="N211" s="31"/>
    </row>
    <row r="212" spans="14:14" x14ac:dyDescent="0.25">
      <c r="N212" s="31"/>
    </row>
    <row r="213" spans="14:14" x14ac:dyDescent="0.25">
      <c r="N213" s="31"/>
    </row>
    <row r="214" spans="14:14" x14ac:dyDescent="0.25">
      <c r="N214" s="31"/>
    </row>
    <row r="215" spans="14:14" x14ac:dyDescent="0.25">
      <c r="N215" s="31"/>
    </row>
    <row r="216" spans="14:14" x14ac:dyDescent="0.25">
      <c r="N216" s="31"/>
    </row>
    <row r="217" spans="14:14" x14ac:dyDescent="0.25">
      <c r="N217" s="31"/>
    </row>
    <row r="218" spans="14:14" x14ac:dyDescent="0.25">
      <c r="N218" s="31"/>
    </row>
    <row r="219" spans="14:14" x14ac:dyDescent="0.25">
      <c r="N219" s="31"/>
    </row>
    <row r="220" spans="14:14" x14ac:dyDescent="0.25">
      <c r="N220" s="31"/>
    </row>
    <row r="221" spans="14:14" x14ac:dyDescent="0.25">
      <c r="N221" s="31"/>
    </row>
    <row r="222" spans="14:14" x14ac:dyDescent="0.25">
      <c r="N222" s="31"/>
    </row>
    <row r="223" spans="14:14" x14ac:dyDescent="0.25">
      <c r="N223" s="31"/>
    </row>
    <row r="224" spans="14:14" x14ac:dyDescent="0.25">
      <c r="N224" s="31"/>
    </row>
    <row r="225" spans="14:14" x14ac:dyDescent="0.25">
      <c r="N225" s="31"/>
    </row>
    <row r="226" spans="14:14" x14ac:dyDescent="0.25">
      <c r="N226" s="31"/>
    </row>
    <row r="227" spans="14:14" x14ac:dyDescent="0.25">
      <c r="N227" s="31"/>
    </row>
    <row r="228" spans="14:14" x14ac:dyDescent="0.25">
      <c r="N228" s="31"/>
    </row>
    <row r="229" spans="14:14" x14ac:dyDescent="0.25">
      <c r="N229" s="31"/>
    </row>
    <row r="230" spans="14:14" x14ac:dyDescent="0.25">
      <c r="N230" s="31"/>
    </row>
    <row r="231" spans="14:14" x14ac:dyDescent="0.25">
      <c r="N231" s="31"/>
    </row>
    <row r="232" spans="14:14" x14ac:dyDescent="0.25">
      <c r="N232" s="31"/>
    </row>
    <row r="233" spans="14:14" x14ac:dyDescent="0.25">
      <c r="N233" s="31"/>
    </row>
    <row r="234" spans="14:14" x14ac:dyDescent="0.25">
      <c r="N234" s="31"/>
    </row>
    <row r="235" spans="14:14" x14ac:dyDescent="0.25">
      <c r="N235" s="31"/>
    </row>
    <row r="236" spans="14:14" x14ac:dyDescent="0.25">
      <c r="N236" s="31"/>
    </row>
    <row r="237" spans="14:14" x14ac:dyDescent="0.25">
      <c r="N237" s="31"/>
    </row>
    <row r="238" spans="14:14" x14ac:dyDescent="0.25">
      <c r="N238" s="31"/>
    </row>
    <row r="239" spans="14:14" x14ac:dyDescent="0.25">
      <c r="N239" s="31"/>
    </row>
    <row r="240" spans="14:14" x14ac:dyDescent="0.25">
      <c r="N240" s="31"/>
    </row>
    <row r="241" spans="14:14" x14ac:dyDescent="0.25">
      <c r="N241" s="31"/>
    </row>
    <row r="242" spans="14:14" x14ac:dyDescent="0.25">
      <c r="N242" s="31"/>
    </row>
    <row r="243" spans="14:14" x14ac:dyDescent="0.25">
      <c r="N243" s="31"/>
    </row>
    <row r="244" spans="14:14" x14ac:dyDescent="0.25">
      <c r="N244" s="31"/>
    </row>
    <row r="245" spans="14:14" x14ac:dyDescent="0.25">
      <c r="N245" s="31"/>
    </row>
    <row r="246" spans="14:14" x14ac:dyDescent="0.25">
      <c r="N246" s="31"/>
    </row>
    <row r="247" spans="14:14" x14ac:dyDescent="0.25">
      <c r="N247" s="31"/>
    </row>
    <row r="248" spans="14:14" x14ac:dyDescent="0.25">
      <c r="N248" s="31"/>
    </row>
    <row r="249" spans="14:14" x14ac:dyDescent="0.25">
      <c r="N249" s="31"/>
    </row>
    <row r="250" spans="14:14" x14ac:dyDescent="0.25">
      <c r="N250" s="31"/>
    </row>
    <row r="251" spans="14:14" x14ac:dyDescent="0.25">
      <c r="N251" s="31"/>
    </row>
    <row r="252" spans="14:14" x14ac:dyDescent="0.25">
      <c r="N252" s="31"/>
    </row>
    <row r="253" spans="14:14" x14ac:dyDescent="0.25">
      <c r="N253" s="31"/>
    </row>
    <row r="254" spans="14:14" x14ac:dyDescent="0.25">
      <c r="N254" s="31"/>
    </row>
    <row r="255" spans="14:14" x14ac:dyDescent="0.25">
      <c r="N255" s="31"/>
    </row>
    <row r="256" spans="14:14" x14ac:dyDescent="0.25">
      <c r="N256" s="31"/>
    </row>
    <row r="257" spans="14:14" x14ac:dyDescent="0.25">
      <c r="N257" s="31"/>
    </row>
    <row r="258" spans="14:14" x14ac:dyDescent="0.25">
      <c r="N258" s="31"/>
    </row>
    <row r="259" spans="14:14" x14ac:dyDescent="0.25">
      <c r="N259" s="31"/>
    </row>
    <row r="260" spans="14:14" x14ac:dyDescent="0.25">
      <c r="N260" s="31"/>
    </row>
    <row r="261" spans="14:14" x14ac:dyDescent="0.25">
      <c r="N261" s="31"/>
    </row>
    <row r="262" spans="14:14" x14ac:dyDescent="0.25">
      <c r="N262" s="31"/>
    </row>
    <row r="263" spans="14:14" x14ac:dyDescent="0.25">
      <c r="N263" s="31"/>
    </row>
    <row r="264" spans="14:14" x14ac:dyDescent="0.25">
      <c r="N264" s="31"/>
    </row>
    <row r="265" spans="14:14" x14ac:dyDescent="0.25">
      <c r="N265" s="31"/>
    </row>
    <row r="266" spans="14:14" x14ac:dyDescent="0.25">
      <c r="N266" s="31"/>
    </row>
    <row r="267" spans="14:14" x14ac:dyDescent="0.25">
      <c r="N267" s="31"/>
    </row>
    <row r="268" spans="14:14" x14ac:dyDescent="0.25">
      <c r="N268" s="31"/>
    </row>
    <row r="269" spans="14:14" x14ac:dyDescent="0.25">
      <c r="N269" s="31"/>
    </row>
    <row r="270" spans="14:14" x14ac:dyDescent="0.25">
      <c r="N270" s="31"/>
    </row>
    <row r="271" spans="14:14" x14ac:dyDescent="0.25">
      <c r="N271" s="31"/>
    </row>
    <row r="272" spans="14:14" x14ac:dyDescent="0.25">
      <c r="N272" s="31"/>
    </row>
    <row r="273" spans="14:14" x14ac:dyDescent="0.25">
      <c r="N273" s="31"/>
    </row>
    <row r="274" spans="14:14" x14ac:dyDescent="0.25">
      <c r="N274" s="31"/>
    </row>
    <row r="275" spans="14:14" x14ac:dyDescent="0.25">
      <c r="N275" s="31"/>
    </row>
    <row r="276" spans="14:14" x14ac:dyDescent="0.25">
      <c r="N276" s="31"/>
    </row>
    <row r="277" spans="14:14" x14ac:dyDescent="0.25">
      <c r="N277" s="31"/>
    </row>
    <row r="278" spans="14:14" x14ac:dyDescent="0.25">
      <c r="N278" s="31"/>
    </row>
    <row r="279" spans="14:14" x14ac:dyDescent="0.25">
      <c r="N279" s="31"/>
    </row>
    <row r="280" spans="14:14" x14ac:dyDescent="0.25">
      <c r="N280" s="31"/>
    </row>
    <row r="281" spans="14:14" x14ac:dyDescent="0.25">
      <c r="N281" s="31"/>
    </row>
    <row r="282" spans="14:14" x14ac:dyDescent="0.25">
      <c r="N282" s="31"/>
    </row>
    <row r="283" spans="14:14" x14ac:dyDescent="0.25">
      <c r="N283" s="31"/>
    </row>
    <row r="284" spans="14:14" x14ac:dyDescent="0.25">
      <c r="N284" s="31"/>
    </row>
    <row r="285" spans="14:14" x14ac:dyDescent="0.25">
      <c r="N285" s="31"/>
    </row>
    <row r="286" spans="14:14" x14ac:dyDescent="0.25">
      <c r="N286" s="31"/>
    </row>
    <row r="287" spans="14:14" x14ac:dyDescent="0.25">
      <c r="N287" s="31"/>
    </row>
    <row r="288" spans="14:14" x14ac:dyDescent="0.25">
      <c r="N288" s="31"/>
    </row>
    <row r="289" spans="14:14" x14ac:dyDescent="0.25">
      <c r="N289" s="31"/>
    </row>
    <row r="290" spans="14:14" x14ac:dyDescent="0.25">
      <c r="N290" s="31"/>
    </row>
    <row r="291" spans="14:14" x14ac:dyDescent="0.25">
      <c r="N291" s="31"/>
    </row>
    <row r="292" spans="14:14" x14ac:dyDescent="0.25">
      <c r="N292" s="31"/>
    </row>
    <row r="293" spans="14:14" x14ac:dyDescent="0.25">
      <c r="N293" s="31"/>
    </row>
    <row r="294" spans="14:14" x14ac:dyDescent="0.25">
      <c r="N294" s="31"/>
    </row>
    <row r="295" spans="14:14" x14ac:dyDescent="0.25">
      <c r="N295" s="31"/>
    </row>
    <row r="296" spans="14:14" x14ac:dyDescent="0.25">
      <c r="N296" s="31"/>
    </row>
    <row r="297" spans="14:14" x14ac:dyDescent="0.25">
      <c r="N297" s="31"/>
    </row>
    <row r="298" spans="14:14" x14ac:dyDescent="0.25">
      <c r="N298" s="31"/>
    </row>
    <row r="299" spans="14:14" x14ac:dyDescent="0.25">
      <c r="N299" s="31"/>
    </row>
    <row r="300" spans="14:14" x14ac:dyDescent="0.25">
      <c r="N300" s="31"/>
    </row>
    <row r="301" spans="14:14" x14ac:dyDescent="0.25">
      <c r="N301" s="31"/>
    </row>
    <row r="302" spans="14:14" x14ac:dyDescent="0.25">
      <c r="N302" s="31"/>
    </row>
    <row r="303" spans="14:14" x14ac:dyDescent="0.25">
      <c r="N303" s="31"/>
    </row>
    <row r="304" spans="14:14" x14ac:dyDescent="0.25">
      <c r="N304" s="31"/>
    </row>
    <row r="305" spans="14:14" x14ac:dyDescent="0.25">
      <c r="N305" s="31"/>
    </row>
    <row r="306" spans="14:14" x14ac:dyDescent="0.25">
      <c r="N306" s="31"/>
    </row>
    <row r="307" spans="14:14" x14ac:dyDescent="0.25">
      <c r="N307" s="31"/>
    </row>
    <row r="308" spans="14:14" x14ac:dyDescent="0.25">
      <c r="N308" s="31"/>
    </row>
    <row r="309" spans="14:14" x14ac:dyDescent="0.25">
      <c r="N309" s="31"/>
    </row>
    <row r="310" spans="14:14" x14ac:dyDescent="0.25">
      <c r="N310" s="31"/>
    </row>
    <row r="311" spans="14:14" x14ac:dyDescent="0.25">
      <c r="N311" s="31"/>
    </row>
    <row r="312" spans="14:14" x14ac:dyDescent="0.25">
      <c r="N312" s="31"/>
    </row>
    <row r="313" spans="14:14" x14ac:dyDescent="0.25">
      <c r="N313" s="31"/>
    </row>
    <row r="314" spans="14:14" x14ac:dyDescent="0.25">
      <c r="N314" s="31"/>
    </row>
    <row r="315" spans="14:14" x14ac:dyDescent="0.25">
      <c r="N315" s="31"/>
    </row>
    <row r="316" spans="14:14" x14ac:dyDescent="0.25">
      <c r="N316" s="31"/>
    </row>
    <row r="317" spans="14:14" x14ac:dyDescent="0.25">
      <c r="N317" s="31"/>
    </row>
    <row r="318" spans="14:14" x14ac:dyDescent="0.25">
      <c r="N318" s="31"/>
    </row>
    <row r="319" spans="14:14" x14ac:dyDescent="0.25">
      <c r="N319" s="31"/>
    </row>
    <row r="320" spans="14:14" x14ac:dyDescent="0.25">
      <c r="N320" s="31"/>
    </row>
    <row r="321" spans="14:14" x14ac:dyDescent="0.25">
      <c r="N321" s="31"/>
    </row>
    <row r="322" spans="14:14" x14ac:dyDescent="0.25">
      <c r="N322" s="31"/>
    </row>
    <row r="323" spans="14:14" x14ac:dyDescent="0.25">
      <c r="N323" s="31"/>
    </row>
    <row r="324" spans="14:14" x14ac:dyDescent="0.25">
      <c r="N324" s="31"/>
    </row>
    <row r="325" spans="14:14" x14ac:dyDescent="0.25">
      <c r="N325" s="31"/>
    </row>
    <row r="326" spans="14:14" x14ac:dyDescent="0.25">
      <c r="N326" s="31"/>
    </row>
    <row r="327" spans="14:14" x14ac:dyDescent="0.25">
      <c r="N327" s="31"/>
    </row>
    <row r="328" spans="14:14" x14ac:dyDescent="0.25">
      <c r="N328" s="31"/>
    </row>
    <row r="329" spans="14:14" x14ac:dyDescent="0.25">
      <c r="N329" s="31"/>
    </row>
    <row r="330" spans="14:14" x14ac:dyDescent="0.25">
      <c r="N330" s="31"/>
    </row>
    <row r="331" spans="14:14" x14ac:dyDescent="0.25">
      <c r="N331" s="31"/>
    </row>
    <row r="332" spans="14:14" x14ac:dyDescent="0.25">
      <c r="N332" s="31"/>
    </row>
    <row r="333" spans="14:14" x14ac:dyDescent="0.25">
      <c r="N333" s="31"/>
    </row>
    <row r="334" spans="14:14" x14ac:dyDescent="0.25">
      <c r="N334" s="31"/>
    </row>
    <row r="335" spans="14:14" x14ac:dyDescent="0.25">
      <c r="N335" s="31"/>
    </row>
    <row r="336" spans="14:14" x14ac:dyDescent="0.25">
      <c r="N336" s="31"/>
    </row>
    <row r="337" spans="14:14" x14ac:dyDescent="0.25">
      <c r="N337" s="31"/>
    </row>
    <row r="338" spans="14:14" x14ac:dyDescent="0.25">
      <c r="N338" s="31"/>
    </row>
    <row r="339" spans="14:14" x14ac:dyDescent="0.25">
      <c r="N339" s="31"/>
    </row>
    <row r="340" spans="14:14" x14ac:dyDescent="0.25">
      <c r="N340" s="31"/>
    </row>
    <row r="341" spans="14:14" x14ac:dyDescent="0.25">
      <c r="N341" s="31"/>
    </row>
    <row r="342" spans="14:14" x14ac:dyDescent="0.25">
      <c r="N342" s="31"/>
    </row>
    <row r="343" spans="14:14" x14ac:dyDescent="0.25">
      <c r="N343" s="31"/>
    </row>
    <row r="344" spans="14:14" x14ac:dyDescent="0.25">
      <c r="N344" s="31"/>
    </row>
    <row r="345" spans="14:14" x14ac:dyDescent="0.25">
      <c r="N345" s="31"/>
    </row>
    <row r="346" spans="14:14" x14ac:dyDescent="0.25">
      <c r="N346" s="31"/>
    </row>
    <row r="347" spans="14:14" x14ac:dyDescent="0.25">
      <c r="N347" s="31"/>
    </row>
    <row r="348" spans="14:14" x14ac:dyDescent="0.25">
      <c r="N348" s="31"/>
    </row>
    <row r="349" spans="14:14" x14ac:dyDescent="0.25">
      <c r="N349" s="31"/>
    </row>
    <row r="350" spans="14:14" x14ac:dyDescent="0.25">
      <c r="N350" s="31"/>
    </row>
    <row r="351" spans="14:14" x14ac:dyDescent="0.25">
      <c r="N351" s="31"/>
    </row>
    <row r="352" spans="14:14" x14ac:dyDescent="0.25">
      <c r="N352" s="31"/>
    </row>
    <row r="353" spans="14:14" x14ac:dyDescent="0.25">
      <c r="N353" s="31"/>
    </row>
    <row r="354" spans="14:14" x14ac:dyDescent="0.25">
      <c r="N354" s="31"/>
    </row>
    <row r="355" spans="14:14" x14ac:dyDescent="0.25">
      <c r="N355" s="31"/>
    </row>
    <row r="356" spans="14:14" x14ac:dyDescent="0.25">
      <c r="N356" s="31"/>
    </row>
    <row r="357" spans="14:14" x14ac:dyDescent="0.25">
      <c r="N357" s="31"/>
    </row>
    <row r="358" spans="14:14" x14ac:dyDescent="0.25">
      <c r="N358" s="31"/>
    </row>
    <row r="359" spans="14:14" x14ac:dyDescent="0.25">
      <c r="N359" s="31"/>
    </row>
    <row r="360" spans="14:14" x14ac:dyDescent="0.25">
      <c r="N360" s="31"/>
    </row>
    <row r="361" spans="14:14" x14ac:dyDescent="0.25">
      <c r="N361" s="31"/>
    </row>
    <row r="362" spans="14:14" x14ac:dyDescent="0.25">
      <c r="N362" s="31"/>
    </row>
    <row r="363" spans="14:14" x14ac:dyDescent="0.25">
      <c r="N363" s="31"/>
    </row>
    <row r="364" spans="14:14" x14ac:dyDescent="0.25">
      <c r="N364" s="31"/>
    </row>
    <row r="365" spans="14:14" x14ac:dyDescent="0.25">
      <c r="N365" s="31"/>
    </row>
    <row r="366" spans="14:14" x14ac:dyDescent="0.25">
      <c r="N366" s="31"/>
    </row>
    <row r="367" spans="14:14" x14ac:dyDescent="0.25">
      <c r="N367" s="31"/>
    </row>
    <row r="368" spans="14:14" x14ac:dyDescent="0.25">
      <c r="N368" s="31"/>
    </row>
    <row r="369" spans="14:14" x14ac:dyDescent="0.25">
      <c r="N369" s="31"/>
    </row>
    <row r="370" spans="14:14" x14ac:dyDescent="0.25">
      <c r="N370" s="31"/>
    </row>
    <row r="371" spans="14:14" x14ac:dyDescent="0.25">
      <c r="N371" s="31"/>
    </row>
    <row r="372" spans="14:14" x14ac:dyDescent="0.25">
      <c r="N372" s="31"/>
    </row>
    <row r="373" spans="14:14" x14ac:dyDescent="0.25">
      <c r="N373" s="31"/>
    </row>
    <row r="374" spans="14:14" x14ac:dyDescent="0.25">
      <c r="N374" s="31"/>
    </row>
    <row r="375" spans="14:14" x14ac:dyDescent="0.25">
      <c r="N375" s="31"/>
    </row>
    <row r="376" spans="14:14" x14ac:dyDescent="0.25">
      <c r="N376" s="31"/>
    </row>
    <row r="377" spans="14:14" x14ac:dyDescent="0.25">
      <c r="N377" s="31"/>
    </row>
    <row r="378" spans="14:14" x14ac:dyDescent="0.25">
      <c r="N378" s="31"/>
    </row>
    <row r="379" spans="14:14" x14ac:dyDescent="0.25">
      <c r="N379" s="31"/>
    </row>
    <row r="380" spans="14:14" x14ac:dyDescent="0.25">
      <c r="N380" s="31"/>
    </row>
    <row r="381" spans="14:14" x14ac:dyDescent="0.25">
      <c r="N381" s="31"/>
    </row>
    <row r="382" spans="14:14" x14ac:dyDescent="0.25">
      <c r="N382" s="31"/>
    </row>
    <row r="383" spans="14:14" x14ac:dyDescent="0.25">
      <c r="N383" s="31"/>
    </row>
    <row r="384" spans="14:14" x14ac:dyDescent="0.25">
      <c r="N384" s="31"/>
    </row>
    <row r="385" spans="14:14" x14ac:dyDescent="0.25">
      <c r="N385" s="31"/>
    </row>
    <row r="386" spans="14:14" x14ac:dyDescent="0.25">
      <c r="N386" s="31"/>
    </row>
    <row r="387" spans="14:14" x14ac:dyDescent="0.25">
      <c r="N387" s="31"/>
    </row>
    <row r="388" spans="14:14" x14ac:dyDescent="0.25">
      <c r="N388" s="31"/>
    </row>
    <row r="389" spans="14:14" x14ac:dyDescent="0.25">
      <c r="N389" s="31"/>
    </row>
    <row r="390" spans="14:14" x14ac:dyDescent="0.25">
      <c r="N390" s="31"/>
    </row>
    <row r="391" spans="14:14" x14ac:dyDescent="0.25">
      <c r="N391" s="31"/>
    </row>
    <row r="392" spans="14:14" x14ac:dyDescent="0.25">
      <c r="N392" s="31"/>
    </row>
    <row r="393" spans="14:14" x14ac:dyDescent="0.25">
      <c r="N393" s="31"/>
    </row>
    <row r="394" spans="14:14" x14ac:dyDescent="0.25">
      <c r="N394" s="31"/>
    </row>
    <row r="395" spans="14:14" x14ac:dyDescent="0.25">
      <c r="N395" s="31"/>
    </row>
  </sheetData>
  <autoFilter ref="A11:M180" xr:uid="{00000000-0009-0000-0000-000002000000}"/>
  <mergeCells count="98">
    <mergeCell ref="C117:C118"/>
    <mergeCell ref="D117:D118"/>
    <mergeCell ref="C144:C145"/>
    <mergeCell ref="K94:K95"/>
    <mergeCell ref="L94:L95"/>
    <mergeCell ref="C100:C101"/>
    <mergeCell ref="H86:H89"/>
    <mergeCell ref="N86:N89"/>
    <mergeCell ref="A181:M181"/>
    <mergeCell ref="A144:A145"/>
    <mergeCell ref="D144:D145"/>
    <mergeCell ref="B144:B145"/>
    <mergeCell ref="A94:A95"/>
    <mergeCell ref="B94:B95"/>
    <mergeCell ref="C94:C95"/>
    <mergeCell ref="D94:D95"/>
    <mergeCell ref="D100:D101"/>
    <mergeCell ref="B100:B101"/>
    <mergeCell ref="A100:A101"/>
    <mergeCell ref="A117:A118"/>
    <mergeCell ref="B117:B118"/>
    <mergeCell ref="L86:L89"/>
    <mergeCell ref="A57:A58"/>
    <mergeCell ref="B57:B58"/>
    <mergeCell ref="D57:D58"/>
    <mergeCell ref="N13:N14"/>
    <mergeCell ref="C86:C89"/>
    <mergeCell ref="M86:M89"/>
    <mergeCell ref="B68:B69"/>
    <mergeCell ref="C68:C69"/>
    <mergeCell ref="D68:D69"/>
    <mergeCell ref="A68:A69"/>
    <mergeCell ref="D86:D89"/>
    <mergeCell ref="A86:A89"/>
    <mergeCell ref="B86:B89"/>
    <mergeCell ref="C13:C14"/>
    <mergeCell ref="B13:B14"/>
    <mergeCell ref="A13:A14"/>
    <mergeCell ref="A15:A16"/>
    <mergeCell ref="B15:B16"/>
    <mergeCell ref="C15:C16"/>
    <mergeCell ref="D13:D14"/>
    <mergeCell ref="M144:M145"/>
    <mergeCell ref="K117:K118"/>
    <mergeCell ref="L117:L118"/>
    <mergeCell ref="M117:M118"/>
    <mergeCell ref="M100:M101"/>
    <mergeCell ref="L100:L101"/>
    <mergeCell ref="K100:K101"/>
    <mergeCell ref="D15:D16"/>
    <mergeCell ref="I86:I89"/>
    <mergeCell ref="E86:E89"/>
    <mergeCell ref="F86:F89"/>
    <mergeCell ref="G86:G89"/>
    <mergeCell ref="A5:M5"/>
    <mergeCell ref="A7:A10"/>
    <mergeCell ref="B7:B10"/>
    <mergeCell ref="E6:H6"/>
    <mergeCell ref="C7:C10"/>
    <mergeCell ref="D7:D10"/>
    <mergeCell ref="E7:J7"/>
    <mergeCell ref="E8:E10"/>
    <mergeCell ref="F8:F10"/>
    <mergeCell ref="G8:J8"/>
    <mergeCell ref="I9:I10"/>
    <mergeCell ref="J9:J10"/>
    <mergeCell ref="N171:N172"/>
    <mergeCell ref="K68:K69"/>
    <mergeCell ref="L68:L69"/>
    <mergeCell ref="M68:M69"/>
    <mergeCell ref="K171:K172"/>
    <mergeCell ref="L171:L172"/>
    <mergeCell ref="M171:M172"/>
    <mergeCell ref="M94:M95"/>
    <mergeCell ref="K86:K89"/>
    <mergeCell ref="K144:K145"/>
    <mergeCell ref="L144:L145"/>
    <mergeCell ref="N117:N118"/>
    <mergeCell ref="N144:N145"/>
    <mergeCell ref="N100:N101"/>
    <mergeCell ref="N94:N95"/>
    <mergeCell ref="N68:N69"/>
    <mergeCell ref="I1:M3"/>
    <mergeCell ref="G9:H9"/>
    <mergeCell ref="A171:A172"/>
    <mergeCell ref="B171:B172"/>
    <mergeCell ref="C171:C172"/>
    <mergeCell ref="D171:D172"/>
    <mergeCell ref="J86:J89"/>
    <mergeCell ref="K8:K10"/>
    <mergeCell ref="L8:L10"/>
    <mergeCell ref="M8:M10"/>
    <mergeCell ref="M13:M14"/>
    <mergeCell ref="K13:K14"/>
    <mergeCell ref="L13:L14"/>
    <mergeCell ref="K7:N7"/>
    <mergeCell ref="N8:N10"/>
    <mergeCell ref="A4:M4"/>
  </mergeCells>
  <phoneticPr fontId="9" type="noConversion"/>
  <pageMargins left="0.7" right="0.7" top="0.75" bottom="0.75" header="0.3" footer="0.3"/>
  <pageSetup paperSize="9" scale="54" fitToHeight="0" orientation="landscape" r:id="rId1"/>
  <headerFooter differentFirst="1">
    <oddHeader>&amp;C&amp;P</oddHeader>
    <firstHeader>&amp;C&amp;K00+0001</firstHeader>
  </headerFooter>
  <rowBreaks count="12" manualBreakCount="12">
    <brk id="24" max="13" man="1"/>
    <brk id="39" max="13" man="1"/>
    <brk id="57" max="13" man="1"/>
    <brk id="75" max="13" man="1"/>
    <brk id="85" max="13" man="1"/>
    <brk id="104" max="13" man="1"/>
    <brk id="115" max="13" man="1"/>
    <brk id="127" max="13" man="1"/>
    <brk id="135" max="13" man="1"/>
    <brk id="148" max="13" man="1"/>
    <brk id="163" max="13" man="1"/>
    <brk id="17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проект Плана реализации</vt:lpstr>
      <vt:lpstr>'проект Плана реализации'!Область_печати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Гончарова Светлана Анатольевна</cp:lastModifiedBy>
  <cp:lastPrinted>2024-02-29T14:36:19Z</cp:lastPrinted>
  <dcterms:created xsi:type="dcterms:W3CDTF">2020-09-17T13:48:54Z</dcterms:created>
  <dcterms:modified xsi:type="dcterms:W3CDTF">2024-02-29T14:38:15Z</dcterms:modified>
</cp:coreProperties>
</file>